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icio" sheetId="1" state="visible" r:id="rId1"/>
    <sheet name="Cartera" sheetId="2" state="visible" r:id="rId2"/>
    <sheet name="Tablero" sheetId="3" state="visible" r:id="rId3"/>
    <sheet name="Mi cliente ideal" sheetId="4" state="visible" r:id="rId4"/>
    <sheet name="Listas" sheetId="5" state="visible" r:id="rId5"/>
  </sheets>
  <definedNames>
    <definedName name="_xlnm._FilterDatabase" localSheetId="1" hidden="1">'Cartera'!$A$4:$AE$204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7">
    <font>
      <name val="Calibri"/>
      <family val="2"/>
      <color theme="1"/>
      <sz val="11"/>
      <scheme val="minor"/>
    </font>
    <font>
      <name val="Arial"/>
      <b val="1"/>
      <color rgb="00C85A10"/>
      <sz val="10"/>
    </font>
    <font>
      <name val="Arial"/>
      <b val="1"/>
      <sz val="20"/>
    </font>
    <font>
      <name val="Arial"/>
      <color rgb="00555555"/>
      <sz val="11"/>
    </font>
    <font>
      <name val="Arial"/>
      <b val="1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0563C1"/>
      <sz val="12"/>
      <u val="single"/>
    </font>
    <font>
      <name val="Arial"/>
      <color rgb="00777777"/>
      <sz val="9"/>
    </font>
    <font>
      <name val="Arial"/>
      <b val="1"/>
      <sz val="16"/>
    </font>
    <font>
      <name val="Arial"/>
      <i val="1"/>
      <color rgb="00555555"/>
      <sz val="10"/>
    </font>
    <font>
      <name val="Arial"/>
      <b val="1"/>
      <color rgb="00050505"/>
      <sz val="10"/>
    </font>
    <font>
      <name val="Arial"/>
      <color rgb="000000FF"/>
      <sz val="10"/>
    </font>
    <font>
      <name val="Arial"/>
      <i val="1"/>
      <color rgb="00555555"/>
      <sz val="9"/>
    </font>
    <font>
      <name val="Arial"/>
      <b val="1"/>
      <color rgb="00555555"/>
      <sz val="10"/>
    </font>
    <font>
      <name val="Arial"/>
      <b val="1"/>
      <color rgb="000563C1"/>
      <sz val="10"/>
      <u val="single"/>
    </font>
  </fonts>
  <fills count="9">
    <fill>
      <patternFill/>
    </fill>
    <fill>
      <patternFill patternType="gray125"/>
    </fill>
    <fill>
      <patternFill patternType="solid">
        <fgColor rgb="00050505"/>
      </patternFill>
    </fill>
    <fill>
      <patternFill patternType="solid">
        <fgColor rgb="00FF7F2A"/>
      </patternFill>
    </fill>
    <fill>
      <patternFill patternType="solid">
        <fgColor rgb="00F1F1EE"/>
      </patternFill>
    </fill>
    <fill>
      <patternFill patternType="solid">
        <fgColor rgb="00FFF4CC"/>
      </patternFill>
    </fill>
    <fill>
      <patternFill patternType="solid">
        <fgColor rgb="006F706C"/>
      </patternFill>
    </fill>
    <fill>
      <patternFill patternType="solid">
        <fgColor rgb="00FFE3CF"/>
      </patternFill>
    </fill>
    <fill>
      <patternFill patternType="solid">
        <fgColor rgb="00FFF7F0"/>
      </patternFill>
    </fill>
  </fills>
  <borders count="2">
    <border>
      <left/>
      <right/>
      <top/>
      <bottom/>
      <diagonal/>
    </border>
    <border>
      <bottom style="thin">
        <color rgb="00E8E9E6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0" pivotButton="0" quotePrefix="0" xfId="0"/>
    <xf numFmtId="0" fontId="6" fillId="3" borderId="0" pivotButton="0" quotePrefix="0" xfId="0"/>
    <xf numFmtId="0" fontId="6" fillId="4" borderId="0" pivotButton="0" quotePrefix="0" xfId="0"/>
    <xf numFmtId="0" fontId="6" fillId="5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5" fillId="4" borderId="0" pivotButton="0" quotePrefix="0" xfId="0"/>
    <xf numFmtId="0" fontId="12" fillId="7" borderId="0" pivotButton="0" quotePrefix="0" xfId="0"/>
    <xf numFmtId="0" fontId="7" fillId="2" borderId="0" applyAlignment="1" pivotButton="0" quotePrefix="0" xfId="0">
      <alignment vertical="center" wrapText="1"/>
    </xf>
    <xf numFmtId="0" fontId="12" fillId="3" borderId="0" applyAlignment="1" pivotButton="0" quotePrefix="0" xfId="0">
      <alignment vertical="center" wrapText="1"/>
    </xf>
    <xf numFmtId="0" fontId="7" fillId="6" borderId="0" applyAlignment="1" pivotButton="0" quotePrefix="0" xfId="0">
      <alignment vertical="center" wrapText="1"/>
    </xf>
    <xf numFmtId="0" fontId="13" fillId="0" borderId="1" pivotButton="0" quotePrefix="0" xfId="0"/>
    <xf numFmtId="49" fontId="13" fillId="0" borderId="1" pivotButton="0" quotePrefix="0" xfId="0"/>
    <xf numFmtId="3" fontId="13" fillId="8" borderId="1" pivotButton="0" quotePrefix="0" xfId="0"/>
    <xf numFmtId="0" fontId="13" fillId="8" borderId="1" pivotButton="0" quotePrefix="0" xfId="0"/>
    <xf numFmtId="3" fontId="13" fillId="0" borderId="1" pivotButton="0" quotePrefix="0" xfId="0"/>
    <xf numFmtId="165" fontId="13" fillId="0" borderId="1" pivotButton="0" quotePrefix="0" xfId="0"/>
    <xf numFmtId="0" fontId="5" fillId="4" borderId="1" pivotButton="0" quotePrefix="0" xfId="0"/>
    <xf numFmtId="9" fontId="5" fillId="4" borderId="1" pivotButton="0" quotePrefix="0" xfId="0"/>
    <xf numFmtId="3" fontId="5" fillId="4" borderId="1" pivotButton="0" quotePrefix="0" xfId="0"/>
    <xf numFmtId="0" fontId="5" fillId="0" borderId="0" pivotButton="0" quotePrefix="0" xfId="0"/>
    <xf numFmtId="1" fontId="4" fillId="0" borderId="0" pivotButton="0" quotePrefix="0" xfId="0"/>
    <xf numFmtId="1" fontId="6" fillId="0" borderId="0" pivotButton="0" quotePrefix="0" xfId="0"/>
    <xf numFmtId="3" fontId="4" fillId="0" borderId="0" pivotButton="0" quotePrefix="0" xfId="0"/>
    <xf numFmtId="9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16" fillId="0" borderId="0" pivotButton="0" quotePrefix="0" xfId="0"/>
    <xf numFmtId="3" fontId="5" fillId="0" borderId="0" pivotButton="0" quotePrefix="0" xfId="0"/>
    <xf numFmtId="1" fontId="5" fillId="0" borderId="0" pivotButton="0" quotePrefix="0" xfId="0"/>
    <xf numFmtId="0" fontId="13" fillId="5" borderId="0" applyAlignment="1" pivotButton="0" quotePrefix="0" xfId="0">
      <alignment horizontal="center"/>
    </xf>
    <xf numFmtId="1" fontId="13" fillId="5" borderId="0" pivotButton="0" quotePrefix="0" xfId="0"/>
    <xf numFmtId="9" fontId="13" fillId="5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name val="Arial"/>
        <b val="1"/>
      </font>
      <fill>
        <patternFill patternType="solid">
          <fgColor rgb="00FF7F2A"/>
        </patternFill>
      </fill>
    </dxf>
    <dxf>
      <fill>
        <patternFill patternType="solid">
          <fgColor rgb="00FFE3CF"/>
        </patternFill>
      </fill>
    </dxf>
    <dxf>
      <fill>
        <patternFill patternType="solid">
          <fgColor rgb="00E8E9E6"/>
        </patternFill>
      </fill>
    </dxf>
    <dxf>
      <font>
        <name val="Arial"/>
        <b val="1"/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Pipeline por etapa (S/)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'Tablero'!C17</f>
            </strRef>
          </tx>
          <spPr>
            <a:ln>
              <a:prstDash val="solid"/>
            </a:ln>
          </spPr>
          <cat>
            <numRef>
              <f>'Tablero'!$A$18:$A$24</f>
            </numRef>
          </cat>
          <val>
            <numRef>
              <f>'Tablero'!$C$18:$C$24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Cuentas por prioridad</a:t>
            </a:r>
          </a:p>
        </rich>
      </tx>
    </title>
    <plotArea>
      <pieChart>
        <varyColors val="1"/>
        <ser>
          <idx val="0"/>
          <order val="0"/>
          <tx>
            <strRef>
              <f>'Tablero'!B26</f>
            </strRef>
          </tx>
          <spPr>
            <a:ln>
              <a:prstDash val="solid"/>
            </a:ln>
          </spPr>
          <cat>
            <numRef>
              <f>'Tablero'!$A$27:$A$29</f>
            </numRef>
          </cat>
          <val>
            <numRef>
              <f>'Tablero'!$B$27:$B$29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Peru Top</author>
  </authors>
  <commentList>
    <comment ref="F4" authorId="0" shapeId="0">
      <text>
        <t>Ventas, ranking, trabajadores, comercio exterior, Estado, grupo económico y decisor: Top Online los tiene para 100,000 empresas. Prueba el demo: https://app.ptpbizintelligence.com/demo?utm_source=plantilla_excel&amp;utm_medium=lead_magnet&amp;utm_campaign=cartera_clientes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16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32</row>
      <rowOff>0</rowOff>
    </from>
    <ext cx="36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ptpbizintelligence.com/demo?utm_source=plantilla_excel&amp;utm_medium=lead_magnet&amp;utm_campaign=cartera_cliente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hyperlink" Target="https://app.ptpbizintelligence.com/demo?utm_source=plantilla_excel&amp;utm_medium=lead_magnet&amp;utm_campaign=cartera_clientes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tabColor rgb="00FF7F2A"/>
    <outlinePr summaryBelow="1" summaryRight="1"/>
    <pageSetUpPr/>
  </sheetPr>
  <dimension ref="B2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2" customWidth="1" min="3" max="3"/>
  </cols>
  <sheetData>
    <row r="2">
      <c r="B2" s="1" t="inlineStr">
        <is>
          <t>PERU TOP PUBLICATIONS</t>
        </is>
      </c>
    </row>
    <row r="3">
      <c r="B3" s="2" t="inlineStr">
        <is>
          <t>Plantilla de cartera de clientes B2B</t>
        </is>
      </c>
    </row>
    <row r="4">
      <c r="B4" s="3" t="inlineStr">
        <is>
          <t>Prioriza a qué empresas venderle primero, con puntaje, etapas y alertas de seguimiento.</t>
        </is>
      </c>
    </row>
    <row r="6">
      <c r="B6" s="4" t="inlineStr">
        <is>
          <t>Cómo usarla</t>
        </is>
      </c>
      <c r="C6" s="5" t="inlineStr"/>
    </row>
    <row r="7">
      <c r="B7" s="6" t="inlineStr">
        <is>
          <t>1. Mi cliente ideal</t>
        </is>
      </c>
      <c r="C7" s="5" t="inlineStr">
        <is>
          <t>Marca tus sectores y regiones objetivo. Ajusta los puntos si quieres: el puntaje de cada empresa se recalcula solo.</t>
        </is>
      </c>
    </row>
    <row r="8">
      <c r="B8" s="6" t="inlineStr">
        <is>
          <t>2. Cartera</t>
        </is>
      </c>
      <c r="C8" s="5" t="inlineStr">
        <is>
          <t>Una empresa por fila. Usa los desplegables de sector, región, tamaño, etapa y cargo. Borra las filas EJEMPLO cuando empieces.</t>
        </is>
      </c>
    </row>
    <row r="9">
      <c r="B9" s="6" t="inlineStr">
        <is>
          <t>3. Tablero</t>
        </is>
      </c>
      <c r="C9" s="5" t="inlineStr">
        <is>
          <t>Embudo, pipeline ponderado, prioridades A/B/C, las 10 mejores cuentas y las alertas de seguimiento.</t>
        </is>
      </c>
    </row>
    <row r="10">
      <c r="B10" s="6" t="inlineStr"/>
      <c r="C10" s="5" t="inlineStr"/>
    </row>
    <row r="11">
      <c r="B11" s="4" t="inlineStr">
        <is>
          <t>Colores</t>
        </is>
      </c>
      <c r="C11" s="5" t="inlineStr"/>
    </row>
    <row r="12">
      <c r="B12" s="7" t="inlineStr">
        <is>
          <t>Columnas negras</t>
        </is>
      </c>
      <c r="C12" s="5" t="inlineStr">
        <is>
          <t>Datos que tú registras sobre tu gestión comercial.</t>
        </is>
      </c>
    </row>
    <row r="13">
      <c r="B13" s="8" t="inlineStr">
        <is>
          <t>Columnas naranjas</t>
        </is>
      </c>
      <c r="C13" s="5" t="inlineStr">
        <is>
          <t>Datos de mercado y de contacto: ranking, ventas, trabajadores, comercio exterior, ventas al Estado, grupo económico y decisor. Top Online los tiene listos para 100,000 empresas y 230,000 ejecutivos del Perú.</t>
        </is>
      </c>
    </row>
    <row r="14">
      <c r="B14" s="9" t="inlineStr">
        <is>
          <t>Columnas grises</t>
        </is>
      </c>
      <c r="C14" s="5" t="inlineStr">
        <is>
          <t>Cálculos automáticos: no las edites.</t>
        </is>
      </c>
    </row>
    <row r="15">
      <c r="B15" s="10" t="inlineStr">
        <is>
          <t>Celdas amarillas</t>
        </is>
      </c>
      <c r="C15" s="5" t="inlineStr">
        <is>
          <t>Parámetros que puedes cambiar en «Mi cliente ideal».</t>
        </is>
      </c>
    </row>
    <row r="16">
      <c r="B16" s="6" t="inlineStr"/>
      <c r="C16" s="5" t="inlineStr"/>
    </row>
    <row r="17">
      <c r="B17" s="6" t="inlineStr">
        <is>
          <t>Cómo se calcula el puntaje</t>
        </is>
      </c>
      <c r="C17" s="5" t="inlineStr">
        <is>
          <t>Sector objetivo 25 · región objetivo 15 · tamaño hasta 25 · ranking Top hasta 20 · comercio exterior 10 · vende al Estado 5. Total máximo: 100. Prioridad A desde 70 puntos, B desde 45.</t>
        </is>
      </c>
    </row>
    <row r="18">
      <c r="B18" s="6" t="inlineStr">
        <is>
          <t>Por qué importan los datos naranjas</t>
        </is>
      </c>
      <c r="C18" s="5" t="inlineStr">
        <is>
          <t>Una empresa sin ranking, ventas ni comercio exterior pierde hasta 35 puntos aunque sea un gran cliente. Los datos completos cambian la prioridad.</t>
        </is>
      </c>
    </row>
    <row r="19">
      <c r="B19" s="6" t="inlineStr"/>
      <c r="C19" s="5" t="inlineStr"/>
    </row>
    <row r="20">
      <c r="B20" s="6" t="inlineStr">
        <is>
          <t>¿Te faltan datos?</t>
        </is>
      </c>
      <c r="C20" s="5" t="inlineStr">
        <is>
          <t>Prueba Top Online gratis: ranking de las 100,000 empresas Top, ventas, ejecutivos y datos de contacto, actualizados cada mes.</t>
        </is>
      </c>
    </row>
    <row r="21">
      <c r="C21" s="11" t="inlineStr">
        <is>
          <t>Probar Top Online gratis →</t>
        </is>
      </c>
    </row>
    <row r="23">
      <c r="B23" s="12" t="inlineStr">
        <is>
          <t>© 2026 Peru Top Publications · basededatosperutop.pe · topventas@ptp.pe · (511) 401-1181</t>
        </is>
      </c>
    </row>
  </sheetData>
  <hyperlinks>
    <hyperlink xmlns:r="http://schemas.openxmlformats.org/officeDocument/2006/relationships" ref="C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50505"/>
    <outlinePr summaryBelow="1" summaryRight="1"/>
    <pageSetUpPr/>
  </sheetPr>
  <dimension ref="A1:AE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4" customWidth="1" min="4" max="4"/>
    <col width="11" customWidth="1" min="5" max="5"/>
    <col width="15" customWidth="1" min="6" max="6"/>
    <col width="11" customWidth="1" min="7" max="7"/>
    <col width="11" customWidth="1" min="8" max="8"/>
    <col width="15" customWidth="1" min="9" max="9"/>
    <col width="9" customWidth="1" min="10" max="10"/>
    <col width="18" customWidth="1" min="11" max="11"/>
    <col width="20" customWidth="1" min="12" max="12"/>
    <col width="22" customWidth="1" min="13" max="13"/>
    <col width="24" customWidth="1" min="14" max="14"/>
    <col width="13" customWidth="1" min="15" max="15"/>
    <col width="14" customWidth="1" min="16" max="16"/>
    <col width="13" customWidth="1" min="17" max="17"/>
    <col width="13" customWidth="1" min="18" max="18"/>
    <col width="12" customWidth="1" min="19" max="19"/>
    <col width="26" customWidth="1" min="20" max="20"/>
    <col width="12" customWidth="1" min="21" max="21"/>
    <col width="14" customWidth="1" min="22" max="22"/>
    <col width="13" customWidth="1" min="23" max="23"/>
    <col width="11" customWidth="1" min="24" max="24"/>
    <col width="9" customWidth="1" min="25" max="25"/>
    <col width="10" customWidth="1" min="26" max="26"/>
    <col width="13" customWidth="1" min="27" max="27"/>
    <col width="9" customWidth="1" min="28" max="28"/>
    <col width="15" customWidth="1" min="29" max="29"/>
    <col width="10" customWidth="1" min="30" max="30"/>
    <col hidden="1" width="6" customWidth="1" min="31" max="31"/>
  </cols>
  <sheetData>
    <row r="1">
      <c r="A1" s="13" t="inlineStr">
        <is>
          <t>Cartera de clientes B2B</t>
        </is>
      </c>
    </row>
    <row r="2">
      <c r="A2" s="14" t="inlineStr">
        <is>
          <t>Escribe una empresa por fila y usa los desplegables. Las columnas en naranja son datos de mercado y de contacto: Top Online los trae listos para 100,000 empresas del Perú. Borra las filas EJEMPLO cuando empieces.</t>
        </is>
      </c>
    </row>
    <row r="3">
      <c r="A3" s="15" t="inlineStr">
        <is>
          <t>Empresa</t>
        </is>
      </c>
      <c r="F3" s="16" t="inlineStr">
        <is>
          <t>Datos de mercado · Completa con Top Online</t>
        </is>
      </c>
      <c r="L3" s="16" t="inlineStr">
        <is>
          <t>Contacto · Completa con Top Online</t>
        </is>
      </c>
      <c r="P3" s="15" t="inlineStr">
        <is>
          <t>Gestión comercial</t>
        </is>
      </c>
      <c r="W3" s="15" t="inlineStr">
        <is>
          <t>Calculado</t>
        </is>
      </c>
    </row>
    <row r="4" ht="42" customHeight="1">
      <c r="A4" s="17" t="inlineStr">
        <is>
          <t>Empresa</t>
        </is>
      </c>
      <c r="B4" s="17" t="inlineStr">
        <is>
          <t>RUC</t>
        </is>
      </c>
      <c r="C4" s="17" t="inlineStr">
        <is>
          <t>Sector</t>
        </is>
      </c>
      <c r="D4" s="17" t="inlineStr">
        <is>
          <t>Región</t>
        </is>
      </c>
      <c r="E4" s="17" t="inlineStr">
        <is>
          <t>Tamaño</t>
        </is>
      </c>
      <c r="F4" s="18" t="inlineStr">
        <is>
          <t>Ventas anuales (S/)</t>
        </is>
      </c>
      <c r="G4" s="18" t="inlineStr">
        <is>
          <t>Ranking Top (posición)</t>
        </is>
      </c>
      <c r="H4" s="18" t="inlineStr">
        <is>
          <t>N.º de trabajadores</t>
        </is>
      </c>
      <c r="I4" s="18" t="inlineStr">
        <is>
          <t>Comercio exterior</t>
        </is>
      </c>
      <c r="J4" s="18" t="inlineStr">
        <is>
          <t>Vende al Estado</t>
        </is>
      </c>
      <c r="K4" s="18" t="inlineStr">
        <is>
          <t>Grupo económico</t>
        </is>
      </c>
      <c r="L4" s="18" t="inlineStr">
        <is>
          <t>Decisor</t>
        </is>
      </c>
      <c r="M4" s="18" t="inlineStr">
        <is>
          <t>Cargo</t>
        </is>
      </c>
      <c r="N4" s="18" t="inlineStr">
        <is>
          <t>Email</t>
        </is>
      </c>
      <c r="O4" s="18" t="inlineStr">
        <is>
          <t>Teléfono</t>
        </is>
      </c>
      <c r="P4" s="17" t="inlineStr">
        <is>
          <t>Fuente</t>
        </is>
      </c>
      <c r="Q4" s="17" t="inlineStr">
        <is>
          <t>Etapa</t>
        </is>
      </c>
      <c r="R4" s="17" t="inlineStr">
        <is>
          <t>Ticket estimado (S/)</t>
        </is>
      </c>
      <c r="S4" s="17" t="inlineStr">
        <is>
          <t>Último contacto</t>
        </is>
      </c>
      <c r="T4" s="17" t="inlineStr">
        <is>
          <t>Siguiente acción</t>
        </is>
      </c>
      <c r="U4" s="17" t="inlineStr">
        <is>
          <t>Fecha siguiente acción</t>
        </is>
      </c>
      <c r="V4" s="17" t="inlineStr">
        <is>
          <t>Responsable</t>
        </is>
      </c>
      <c r="W4" s="19" t="inlineStr">
        <is>
          <t>Tramo de ranking</t>
        </is>
      </c>
      <c r="X4" s="19" t="inlineStr">
        <is>
          <t>Puntaje de encaje (0-100)</t>
        </is>
      </c>
      <c r="Y4" s="19" t="inlineStr">
        <is>
          <t>Prioridad</t>
        </is>
      </c>
      <c r="Z4" s="19" t="inlineStr">
        <is>
          <t>Probabilidad</t>
        </is>
      </c>
      <c r="AA4" s="19" t="inlineStr">
        <is>
          <t>Valor ponderado (S/)</t>
        </is>
      </c>
      <c r="AB4" s="19" t="inlineStr">
        <is>
          <t>Días sin contacto</t>
        </is>
      </c>
      <c r="AC4" s="19" t="inlineStr">
        <is>
          <t>Alerta</t>
        </is>
      </c>
      <c r="AD4" s="19" t="inlineStr">
        <is>
          <t>Datos completos</t>
        </is>
      </c>
      <c r="AE4" s="19" t="inlineStr">
        <is>
          <t>orden</t>
        </is>
      </c>
    </row>
    <row r="5">
      <c r="A5" s="20" t="inlineStr">
        <is>
          <t>EJEMPLO · Minera del Sur S.A.C.</t>
        </is>
      </c>
      <c r="B5" s="21" t="inlineStr">
        <is>
          <t>20100000001</t>
        </is>
      </c>
      <c r="C5" s="20" t="inlineStr">
        <is>
          <t>Minería</t>
        </is>
      </c>
      <c r="D5" s="20" t="inlineStr">
        <is>
          <t>Arequipa</t>
        </is>
      </c>
      <c r="E5" s="20" t="inlineStr">
        <is>
          <t>Grande</t>
        </is>
      </c>
      <c r="F5" s="22" t="n">
        <v>850000000</v>
      </c>
      <c r="G5" s="22" t="n">
        <v>180</v>
      </c>
      <c r="H5" s="22" t="n">
        <v>2400</v>
      </c>
      <c r="I5" s="23" t="inlineStr">
        <is>
          <t>Exporta</t>
        </is>
      </c>
      <c r="J5" s="23" t="inlineStr">
        <is>
          <t>Sí</t>
        </is>
      </c>
      <c r="K5" s="23" t="inlineStr">
        <is>
          <t>Grupo Ejemplo</t>
        </is>
      </c>
      <c r="L5" s="23" t="inlineStr">
        <is>
          <t>Nombre Apellido</t>
        </is>
      </c>
      <c r="M5" s="23" t="inlineStr">
        <is>
          <t>Gerente de compras / logística</t>
        </is>
      </c>
      <c r="N5" s="23" t="inlineStr">
        <is>
          <t>compras@ejemplo.pe</t>
        </is>
      </c>
      <c r="O5" s="23" t="inlineStr">
        <is>
          <t>01 000 0000</t>
        </is>
      </c>
      <c r="P5" s="20" t="inlineStr">
        <is>
          <t>Top Online</t>
        </is>
      </c>
      <c r="Q5" s="20" t="inlineStr">
        <is>
          <t>Reunión</t>
        </is>
      </c>
      <c r="R5" s="24" t="n">
        <v>45000</v>
      </c>
      <c r="S5" s="25" t="n">
        <v>46297</v>
      </c>
      <c r="T5" s="20" t="inlineStr">
        <is>
          <t>Enviar propuesta</t>
        </is>
      </c>
      <c r="U5" s="25" t="n">
        <v>46315</v>
      </c>
      <c r="V5" s="20" t="inlineStr">
        <is>
          <t>Ana</t>
        </is>
      </c>
      <c r="W5" s="26">
        <f>IF($A5="","",IF(G5="","Sin ranking",IF(G5&lt;=1000,"Top 1,000",IF(G5&lt;=10000,"Top 10,000",IF(G5&lt;=100000,"Top 100,000","Fuera del Top")))))</f>
        <v/>
      </c>
      <c r="X5" s="26">
        <f>IF($A5="","",IF(COUNTIFS('Mi cliente ideal'!$A$5:$A$23,C5,'Mi cliente ideal'!$B$5:$B$23,"Sí")&gt;0,'Mi cliente ideal'!$H$5,0)+IF(COUNTIFS('Mi cliente ideal'!$D$5:$D$29,D5,'Mi cliente ideal'!$E$5:$E$29,"Sí")&gt;0,'Mi cliente ideal'!$H$6,0)+IFERROR(INDEX('Mi cliente ideal'!$H$11:$H$14,MATCH(E5,'Mi cliente ideal'!$G$11:$G$14,0)),0)+IFERROR(INDEX('Mi cliente ideal'!$H$17:$H$21,MATCH(W5,'Mi cliente ideal'!$G$17:$G$21,0)),0)+IF(OR(I5="Exporta",I5="Importa",I5="Exporta e importa"),'Mi cliente ideal'!$H$7,0)+IF(J5="Sí",'Mi cliente ideal'!$H$8,0))</f>
        <v/>
      </c>
      <c r="Y5" s="26">
        <f>IF($A5="","",IF(X5&gt;='Mi cliente ideal'!$H$33,"A",IF(X5&gt;='Mi cliente ideal'!$H$34,"B","C")))</f>
        <v/>
      </c>
      <c r="Z5" s="27">
        <f>IF(OR($A5="",Q5=""),"",IFERROR(INDEX('Mi cliente ideal'!$H$24:$H$30,MATCH(Q5,'Mi cliente ideal'!$G$24:$G$30,0)),""))</f>
        <v/>
      </c>
      <c r="AA5" s="28">
        <f>IF(AND(ISNUMBER(R5),ISNUMBER(Z5)),R5*Z5,0)</f>
        <v/>
      </c>
      <c r="AB5" s="26">
        <f>IF(OR($A5="",NOT(ISNUMBER(S5))),"",TODAY()-S5)</f>
        <v/>
      </c>
      <c r="AC5" s="26">
        <f>IF(OR($A5="",Q5="Ganado",Q5="Perdido"),"",IF(AND(ISNUMBER(U5),U5&lt;TODAY()),"Acción vencida",IF(AND(ISNUMBER(AB5),AB5&gt;'Mi cliente ideal'!$H$35),"Sin contacto","")))</f>
        <v/>
      </c>
      <c r="AD5" s="27">
        <f>IF($A5="","",COUNTA(F5:O5)/10)</f>
        <v/>
      </c>
      <c r="AE5" s="26">
        <f>IF($A5="","",X5+(1000-ROW())/100000)</f>
        <v/>
      </c>
    </row>
    <row r="6">
      <c r="A6" s="20" t="inlineStr">
        <is>
          <t>EJEMPLO · Constructora Norte S.A.</t>
        </is>
      </c>
      <c r="B6" s="21" t="inlineStr">
        <is>
          <t>20100000002</t>
        </is>
      </c>
      <c r="C6" s="20" t="inlineStr">
        <is>
          <t>Construcción e inmobiliaria</t>
        </is>
      </c>
      <c r="D6" s="20" t="inlineStr">
        <is>
          <t>La Libertad</t>
        </is>
      </c>
      <c r="E6" s="20" t="inlineStr">
        <is>
          <t>Mediana</t>
        </is>
      </c>
      <c r="F6" s="22" t="n">
        <v>62000000</v>
      </c>
      <c r="G6" s="22" t="n">
        <v>4200</v>
      </c>
      <c r="H6" s="22" t="n">
        <v>380</v>
      </c>
      <c r="I6" s="23" t="inlineStr">
        <is>
          <t>No</t>
        </is>
      </c>
      <c r="J6" s="23" t="inlineStr">
        <is>
          <t>Sí</t>
        </is>
      </c>
      <c r="K6" s="23" t="n"/>
      <c r="L6" s="23" t="inlineStr">
        <is>
          <t>Nombre Apellido</t>
        </is>
      </c>
      <c r="M6" s="23" t="inlineStr">
        <is>
          <t>Gerente general</t>
        </is>
      </c>
      <c r="N6" s="23" t="n"/>
      <c r="O6" s="23" t="n"/>
      <c r="P6" s="20" t="inlineStr">
        <is>
          <t>Referido</t>
        </is>
      </c>
      <c r="Q6" s="20" t="inlineStr">
        <is>
          <t>Contactado</t>
        </is>
      </c>
      <c r="R6" s="24" t="n">
        <v>18000</v>
      </c>
      <c r="S6" s="25" t="n">
        <v>46275</v>
      </c>
      <c r="T6" s="20" t="inlineStr">
        <is>
          <t>Llamar al gerente</t>
        </is>
      </c>
      <c r="U6" s="25" t="n">
        <v>46296</v>
      </c>
      <c r="V6" s="20" t="inlineStr">
        <is>
          <t>Luis</t>
        </is>
      </c>
      <c r="W6" s="26">
        <f>IF($A6="","",IF(G6="","Sin ranking",IF(G6&lt;=1000,"Top 1,000",IF(G6&lt;=10000,"Top 10,000",IF(G6&lt;=100000,"Top 100,000","Fuera del Top")))))</f>
        <v/>
      </c>
      <c r="X6" s="26">
        <f>IF($A6="","",IF(COUNTIFS('Mi cliente ideal'!$A$5:$A$23,C6,'Mi cliente ideal'!$B$5:$B$23,"Sí")&gt;0,'Mi cliente ideal'!$H$5,0)+IF(COUNTIFS('Mi cliente ideal'!$D$5:$D$29,D6,'Mi cliente ideal'!$E$5:$E$29,"Sí")&gt;0,'Mi cliente ideal'!$H$6,0)+IFERROR(INDEX('Mi cliente ideal'!$H$11:$H$14,MATCH(E6,'Mi cliente ideal'!$G$11:$G$14,0)),0)+IFERROR(INDEX('Mi cliente ideal'!$H$17:$H$21,MATCH(W6,'Mi cliente ideal'!$G$17:$G$21,0)),0)+IF(OR(I6="Exporta",I6="Importa",I6="Exporta e importa"),'Mi cliente ideal'!$H$7,0)+IF(J6="Sí",'Mi cliente ideal'!$H$8,0))</f>
        <v/>
      </c>
      <c r="Y6" s="26">
        <f>IF($A6="","",IF(X6&gt;='Mi cliente ideal'!$H$33,"A",IF(X6&gt;='Mi cliente ideal'!$H$34,"B","C")))</f>
        <v/>
      </c>
      <c r="Z6" s="27">
        <f>IF(OR($A6="",Q6=""),"",IFERROR(INDEX('Mi cliente ideal'!$H$24:$H$30,MATCH(Q6,'Mi cliente ideal'!$G$24:$G$30,0)),""))</f>
        <v/>
      </c>
      <c r="AA6" s="28">
        <f>IF(AND(ISNUMBER(R6),ISNUMBER(Z6)),R6*Z6,0)</f>
        <v/>
      </c>
      <c r="AB6" s="26">
        <f>IF(OR($A6="",NOT(ISNUMBER(S6))),"",TODAY()-S6)</f>
        <v/>
      </c>
      <c r="AC6" s="26">
        <f>IF(OR($A6="",Q6="Ganado",Q6="Perdido"),"",IF(AND(ISNUMBER(U6),U6&lt;TODAY()),"Acción vencida",IF(AND(ISNUMBER(AB6),AB6&gt;'Mi cliente ideal'!$H$35),"Sin contacto","")))</f>
        <v/>
      </c>
      <c r="AD6" s="27">
        <f>IF($A6="","",COUNTA(F6:O6)/10)</f>
        <v/>
      </c>
      <c r="AE6" s="26">
        <f>IF($A6="","",X6+(1000-ROW())/100000)</f>
        <v/>
      </c>
    </row>
    <row r="7">
      <c r="A7" s="20" t="inlineStr">
        <is>
          <t>EJEMPLO · Agroexportadora Valle S.A.C.</t>
        </is>
      </c>
      <c r="B7" s="21" t="inlineStr">
        <is>
          <t>20100000003</t>
        </is>
      </c>
      <c r="C7" s="20" t="inlineStr">
        <is>
          <t>Agroindustria</t>
        </is>
      </c>
      <c r="D7" s="20" t="inlineStr">
        <is>
          <t>Piura</t>
        </is>
      </c>
      <c r="E7" s="20" t="inlineStr">
        <is>
          <t>Mediana</t>
        </is>
      </c>
      <c r="F7" s="22" t="n"/>
      <c r="G7" s="22" t="n"/>
      <c r="H7" s="22" t="n"/>
      <c r="I7" s="23" t="inlineStr">
        <is>
          <t>Exporta</t>
        </is>
      </c>
      <c r="J7" s="23" t="n"/>
      <c r="K7" s="23" t="n"/>
      <c r="L7" s="23" t="n"/>
      <c r="M7" s="23" t="n"/>
      <c r="N7" s="23" t="n"/>
      <c r="O7" s="23" t="n"/>
      <c r="P7" s="20" t="inlineStr">
        <is>
          <t>LinkedIn</t>
        </is>
      </c>
      <c r="Q7" s="20" t="inlineStr">
        <is>
          <t>Prospecto</t>
        </is>
      </c>
      <c r="R7" s="24" t="n">
        <v>12000</v>
      </c>
      <c r="S7" s="25" t="n"/>
      <c r="T7" s="20" t="inlineStr">
        <is>
          <t>Buscar al decisor</t>
        </is>
      </c>
      <c r="U7" s="25" t="n">
        <v>46320</v>
      </c>
      <c r="V7" s="20" t="inlineStr">
        <is>
          <t>Ana</t>
        </is>
      </c>
      <c r="W7" s="26">
        <f>IF($A7="","",IF(G7="","Sin ranking",IF(G7&lt;=1000,"Top 1,000",IF(G7&lt;=10000,"Top 10,000",IF(G7&lt;=100000,"Top 100,000","Fuera del Top")))))</f>
        <v/>
      </c>
      <c r="X7" s="26">
        <f>IF($A7="","",IF(COUNTIFS('Mi cliente ideal'!$A$5:$A$23,C7,'Mi cliente ideal'!$B$5:$B$23,"Sí")&gt;0,'Mi cliente ideal'!$H$5,0)+IF(COUNTIFS('Mi cliente ideal'!$D$5:$D$29,D7,'Mi cliente ideal'!$E$5:$E$29,"Sí")&gt;0,'Mi cliente ideal'!$H$6,0)+IFERROR(INDEX('Mi cliente ideal'!$H$11:$H$14,MATCH(E7,'Mi cliente ideal'!$G$11:$G$14,0)),0)+IFERROR(INDEX('Mi cliente ideal'!$H$17:$H$21,MATCH(W7,'Mi cliente ideal'!$G$17:$G$21,0)),0)+IF(OR(I7="Exporta",I7="Importa",I7="Exporta e importa"),'Mi cliente ideal'!$H$7,0)+IF(J7="Sí",'Mi cliente ideal'!$H$8,0))</f>
        <v/>
      </c>
      <c r="Y7" s="26">
        <f>IF($A7="","",IF(X7&gt;='Mi cliente ideal'!$H$33,"A",IF(X7&gt;='Mi cliente ideal'!$H$34,"B","C")))</f>
        <v/>
      </c>
      <c r="Z7" s="27">
        <f>IF(OR($A7="",Q7=""),"",IFERROR(INDEX('Mi cliente ideal'!$H$24:$H$30,MATCH(Q7,'Mi cliente ideal'!$G$24:$G$30,0)),""))</f>
        <v/>
      </c>
      <c r="AA7" s="28">
        <f>IF(AND(ISNUMBER(R7),ISNUMBER(Z7)),R7*Z7,0)</f>
        <v/>
      </c>
      <c r="AB7" s="26">
        <f>IF(OR($A7="",NOT(ISNUMBER(S7))),"",TODAY()-S7)</f>
        <v/>
      </c>
      <c r="AC7" s="26">
        <f>IF(OR($A7="",Q7="Ganado",Q7="Perdido"),"",IF(AND(ISNUMBER(U7),U7&lt;TODAY()),"Acción vencida",IF(AND(ISNUMBER(AB7),AB7&gt;'Mi cliente ideal'!$H$35),"Sin contacto","")))</f>
        <v/>
      </c>
      <c r="AD7" s="27">
        <f>IF($A7="","",COUNTA(F7:O7)/10)</f>
        <v/>
      </c>
      <c r="AE7" s="26">
        <f>IF($A7="","",X7+(1000-ROW())/100000)</f>
        <v/>
      </c>
    </row>
    <row r="8">
      <c r="A8" s="20" t="inlineStr">
        <is>
          <t>EJEMPLO · Distribuidora Lima E.I.R.L.</t>
        </is>
      </c>
      <c r="B8" s="21" t="inlineStr">
        <is>
          <t>20100000004</t>
        </is>
      </c>
      <c r="C8" s="20" t="inlineStr">
        <is>
          <t>Comercio mayorista</t>
        </is>
      </c>
      <c r="D8" s="20" t="inlineStr">
        <is>
          <t>Lima</t>
        </is>
      </c>
      <c r="E8" s="20" t="inlineStr">
        <is>
          <t>Pequeña</t>
        </is>
      </c>
      <c r="F8" s="22" t="n">
        <v>9500000</v>
      </c>
      <c r="G8" s="22" t="n">
        <v>38500</v>
      </c>
      <c r="H8" s="22" t="n">
        <v>45</v>
      </c>
      <c r="I8" s="23" t="inlineStr">
        <is>
          <t>Importa</t>
        </is>
      </c>
      <c r="J8" s="23" t="inlineStr">
        <is>
          <t>No</t>
        </is>
      </c>
      <c r="K8" s="23" t="n"/>
      <c r="L8" s="23" t="inlineStr">
        <is>
          <t>Nombre Apellido</t>
        </is>
      </c>
      <c r="M8" s="23" t="inlineStr">
        <is>
          <t>Gerente comercial</t>
        </is>
      </c>
      <c r="N8" s="23" t="inlineStr">
        <is>
          <t>ventas@ejemplo.pe</t>
        </is>
      </c>
      <c r="O8" s="23" t="n"/>
      <c r="P8" s="20" t="inlineStr">
        <is>
          <t>Web / inbound</t>
        </is>
      </c>
      <c r="Q8" s="20" t="inlineStr">
        <is>
          <t>Propuesta</t>
        </is>
      </c>
      <c r="R8" s="24" t="n">
        <v>8000</v>
      </c>
      <c r="S8" s="25" t="n">
        <v>46307</v>
      </c>
      <c r="T8" s="20" t="inlineStr">
        <is>
          <t>Seguimiento a propuesta</t>
        </is>
      </c>
      <c r="U8" s="25" t="n">
        <v>46317</v>
      </c>
      <c r="V8" s="20" t="inlineStr">
        <is>
          <t>Luis</t>
        </is>
      </c>
      <c r="W8" s="26">
        <f>IF($A8="","",IF(G8="","Sin ranking",IF(G8&lt;=1000,"Top 1,000",IF(G8&lt;=10000,"Top 10,000",IF(G8&lt;=100000,"Top 100,000","Fuera del Top")))))</f>
        <v/>
      </c>
      <c r="X8" s="26">
        <f>IF($A8="","",IF(COUNTIFS('Mi cliente ideal'!$A$5:$A$23,C8,'Mi cliente ideal'!$B$5:$B$23,"Sí")&gt;0,'Mi cliente ideal'!$H$5,0)+IF(COUNTIFS('Mi cliente ideal'!$D$5:$D$29,D8,'Mi cliente ideal'!$E$5:$E$29,"Sí")&gt;0,'Mi cliente ideal'!$H$6,0)+IFERROR(INDEX('Mi cliente ideal'!$H$11:$H$14,MATCH(E8,'Mi cliente ideal'!$G$11:$G$14,0)),0)+IFERROR(INDEX('Mi cliente ideal'!$H$17:$H$21,MATCH(W8,'Mi cliente ideal'!$G$17:$G$21,0)),0)+IF(OR(I8="Exporta",I8="Importa",I8="Exporta e importa"),'Mi cliente ideal'!$H$7,0)+IF(J8="Sí",'Mi cliente ideal'!$H$8,0))</f>
        <v/>
      </c>
      <c r="Y8" s="26">
        <f>IF($A8="","",IF(X8&gt;='Mi cliente ideal'!$H$33,"A",IF(X8&gt;='Mi cliente ideal'!$H$34,"B","C")))</f>
        <v/>
      </c>
      <c r="Z8" s="27">
        <f>IF(OR($A8="",Q8=""),"",IFERROR(INDEX('Mi cliente ideal'!$H$24:$H$30,MATCH(Q8,'Mi cliente ideal'!$G$24:$G$30,0)),""))</f>
        <v/>
      </c>
      <c r="AA8" s="28">
        <f>IF(AND(ISNUMBER(R8),ISNUMBER(Z8)),R8*Z8,0)</f>
        <v/>
      </c>
      <c r="AB8" s="26">
        <f>IF(OR($A8="",NOT(ISNUMBER(S8))),"",TODAY()-S8)</f>
        <v/>
      </c>
      <c r="AC8" s="26">
        <f>IF(OR($A8="",Q8="Ganado",Q8="Perdido"),"",IF(AND(ISNUMBER(U8),U8&lt;TODAY()),"Acción vencida",IF(AND(ISNUMBER(AB8),AB8&gt;'Mi cliente ideal'!$H$35),"Sin contacto","")))</f>
        <v/>
      </c>
      <c r="AD8" s="27">
        <f>IF($A8="","",COUNTA(F8:O8)/10)</f>
        <v/>
      </c>
      <c r="AE8" s="26">
        <f>IF($A8="","",X8+(1000-ROW())/100000)</f>
        <v/>
      </c>
    </row>
    <row r="9">
      <c r="A9" s="20" t="n"/>
      <c r="B9" s="21" t="n"/>
      <c r="C9" s="20" t="n"/>
      <c r="D9" s="20" t="n"/>
      <c r="E9" s="20" t="n"/>
      <c r="F9" s="22" t="n"/>
      <c r="G9" s="22" t="n"/>
      <c r="H9" s="22" t="n"/>
      <c r="I9" s="23" t="n"/>
      <c r="J9" s="23" t="n"/>
      <c r="K9" s="23" t="n"/>
      <c r="L9" s="23" t="n"/>
      <c r="M9" s="23" t="n"/>
      <c r="N9" s="23" t="n"/>
      <c r="O9" s="23" t="n"/>
      <c r="P9" s="20" t="n"/>
      <c r="Q9" s="20" t="n"/>
      <c r="R9" s="24" t="n"/>
      <c r="S9" s="25" t="n"/>
      <c r="T9" s="20" t="n"/>
      <c r="U9" s="25" t="n"/>
      <c r="V9" s="20" t="n"/>
      <c r="W9" s="26">
        <f>IF($A9="","",IF(G9="","Sin ranking",IF(G9&lt;=1000,"Top 1,000",IF(G9&lt;=10000,"Top 10,000",IF(G9&lt;=100000,"Top 100,000","Fuera del Top")))))</f>
        <v/>
      </c>
      <c r="X9" s="26">
        <f>IF($A9="","",IF(COUNTIFS('Mi cliente ideal'!$A$5:$A$23,C9,'Mi cliente ideal'!$B$5:$B$23,"Sí")&gt;0,'Mi cliente ideal'!$H$5,0)+IF(COUNTIFS('Mi cliente ideal'!$D$5:$D$29,D9,'Mi cliente ideal'!$E$5:$E$29,"Sí")&gt;0,'Mi cliente ideal'!$H$6,0)+IFERROR(INDEX('Mi cliente ideal'!$H$11:$H$14,MATCH(E9,'Mi cliente ideal'!$G$11:$G$14,0)),0)+IFERROR(INDEX('Mi cliente ideal'!$H$17:$H$21,MATCH(W9,'Mi cliente ideal'!$G$17:$G$21,0)),0)+IF(OR(I9="Exporta",I9="Importa",I9="Exporta e importa"),'Mi cliente ideal'!$H$7,0)+IF(J9="Sí",'Mi cliente ideal'!$H$8,0))</f>
        <v/>
      </c>
      <c r="Y9" s="26">
        <f>IF($A9="","",IF(X9&gt;='Mi cliente ideal'!$H$33,"A",IF(X9&gt;='Mi cliente ideal'!$H$34,"B","C")))</f>
        <v/>
      </c>
      <c r="Z9" s="27">
        <f>IF(OR($A9="",Q9=""),"",IFERROR(INDEX('Mi cliente ideal'!$H$24:$H$30,MATCH(Q9,'Mi cliente ideal'!$G$24:$G$30,0)),""))</f>
        <v/>
      </c>
      <c r="AA9" s="28">
        <f>IF(AND(ISNUMBER(R9),ISNUMBER(Z9)),R9*Z9,0)</f>
        <v/>
      </c>
      <c r="AB9" s="26">
        <f>IF(OR($A9="",NOT(ISNUMBER(S9))),"",TODAY()-S9)</f>
        <v/>
      </c>
      <c r="AC9" s="26">
        <f>IF(OR($A9="",Q9="Ganado",Q9="Perdido"),"",IF(AND(ISNUMBER(U9),U9&lt;TODAY()),"Acción vencida",IF(AND(ISNUMBER(AB9),AB9&gt;'Mi cliente ideal'!$H$35),"Sin contacto","")))</f>
        <v/>
      </c>
      <c r="AD9" s="27">
        <f>IF($A9="","",COUNTA(F9:O9)/10)</f>
        <v/>
      </c>
      <c r="AE9" s="26">
        <f>IF($A9="","",X9+(1000-ROW())/100000)</f>
        <v/>
      </c>
    </row>
    <row r="10">
      <c r="A10" s="20" t="n"/>
      <c r="B10" s="21" t="n"/>
      <c r="C10" s="20" t="n"/>
      <c r="D10" s="20" t="n"/>
      <c r="E10" s="20" t="n"/>
      <c r="F10" s="22" t="n"/>
      <c r="G10" s="22" t="n"/>
      <c r="H10" s="22" t="n"/>
      <c r="I10" s="23" t="n"/>
      <c r="J10" s="23" t="n"/>
      <c r="K10" s="23" t="n"/>
      <c r="L10" s="23" t="n"/>
      <c r="M10" s="23" t="n"/>
      <c r="N10" s="23" t="n"/>
      <c r="O10" s="23" t="n"/>
      <c r="P10" s="20" t="n"/>
      <c r="Q10" s="20" t="n"/>
      <c r="R10" s="24" t="n"/>
      <c r="S10" s="25" t="n"/>
      <c r="T10" s="20" t="n"/>
      <c r="U10" s="25" t="n"/>
      <c r="V10" s="20" t="n"/>
      <c r="W10" s="26">
        <f>IF($A10="","",IF(G10="","Sin ranking",IF(G10&lt;=1000,"Top 1,000",IF(G10&lt;=10000,"Top 10,000",IF(G10&lt;=100000,"Top 100,000","Fuera del Top")))))</f>
        <v/>
      </c>
      <c r="X10" s="26">
        <f>IF($A10="","",IF(COUNTIFS('Mi cliente ideal'!$A$5:$A$23,C10,'Mi cliente ideal'!$B$5:$B$23,"Sí")&gt;0,'Mi cliente ideal'!$H$5,0)+IF(COUNTIFS('Mi cliente ideal'!$D$5:$D$29,D10,'Mi cliente ideal'!$E$5:$E$29,"Sí")&gt;0,'Mi cliente ideal'!$H$6,0)+IFERROR(INDEX('Mi cliente ideal'!$H$11:$H$14,MATCH(E10,'Mi cliente ideal'!$G$11:$G$14,0)),0)+IFERROR(INDEX('Mi cliente ideal'!$H$17:$H$21,MATCH(W10,'Mi cliente ideal'!$G$17:$G$21,0)),0)+IF(OR(I10="Exporta",I10="Importa",I10="Exporta e importa"),'Mi cliente ideal'!$H$7,0)+IF(J10="Sí",'Mi cliente ideal'!$H$8,0))</f>
        <v/>
      </c>
      <c r="Y10" s="26">
        <f>IF($A10="","",IF(X10&gt;='Mi cliente ideal'!$H$33,"A",IF(X10&gt;='Mi cliente ideal'!$H$34,"B","C")))</f>
        <v/>
      </c>
      <c r="Z10" s="27">
        <f>IF(OR($A10="",Q10=""),"",IFERROR(INDEX('Mi cliente ideal'!$H$24:$H$30,MATCH(Q10,'Mi cliente ideal'!$G$24:$G$30,0)),""))</f>
        <v/>
      </c>
      <c r="AA10" s="28">
        <f>IF(AND(ISNUMBER(R10),ISNUMBER(Z10)),R10*Z10,0)</f>
        <v/>
      </c>
      <c r="AB10" s="26">
        <f>IF(OR($A10="",NOT(ISNUMBER(S10))),"",TODAY()-S10)</f>
        <v/>
      </c>
      <c r="AC10" s="26">
        <f>IF(OR($A10="",Q10="Ganado",Q10="Perdido"),"",IF(AND(ISNUMBER(U10),U10&lt;TODAY()),"Acción vencida",IF(AND(ISNUMBER(AB10),AB10&gt;'Mi cliente ideal'!$H$35),"Sin contacto","")))</f>
        <v/>
      </c>
      <c r="AD10" s="27">
        <f>IF($A10="","",COUNTA(F10:O10)/10)</f>
        <v/>
      </c>
      <c r="AE10" s="26">
        <f>IF($A10="","",X10+(1000-ROW())/100000)</f>
        <v/>
      </c>
    </row>
    <row r="11">
      <c r="A11" s="20" t="n"/>
      <c r="B11" s="21" t="n"/>
      <c r="C11" s="20" t="n"/>
      <c r="D11" s="20" t="n"/>
      <c r="E11" s="20" t="n"/>
      <c r="F11" s="22" t="n"/>
      <c r="G11" s="22" t="n"/>
      <c r="H11" s="22" t="n"/>
      <c r="I11" s="23" t="n"/>
      <c r="J11" s="23" t="n"/>
      <c r="K11" s="23" t="n"/>
      <c r="L11" s="23" t="n"/>
      <c r="M11" s="23" t="n"/>
      <c r="N11" s="23" t="n"/>
      <c r="O11" s="23" t="n"/>
      <c r="P11" s="20" t="n"/>
      <c r="Q11" s="20" t="n"/>
      <c r="R11" s="24" t="n"/>
      <c r="S11" s="25" t="n"/>
      <c r="T11" s="20" t="n"/>
      <c r="U11" s="25" t="n"/>
      <c r="V11" s="20" t="n"/>
      <c r="W11" s="26">
        <f>IF($A11="","",IF(G11="","Sin ranking",IF(G11&lt;=1000,"Top 1,000",IF(G11&lt;=10000,"Top 10,000",IF(G11&lt;=100000,"Top 100,000","Fuera del Top")))))</f>
        <v/>
      </c>
      <c r="X11" s="26">
        <f>IF($A11="","",IF(COUNTIFS('Mi cliente ideal'!$A$5:$A$23,C11,'Mi cliente ideal'!$B$5:$B$23,"Sí")&gt;0,'Mi cliente ideal'!$H$5,0)+IF(COUNTIFS('Mi cliente ideal'!$D$5:$D$29,D11,'Mi cliente ideal'!$E$5:$E$29,"Sí")&gt;0,'Mi cliente ideal'!$H$6,0)+IFERROR(INDEX('Mi cliente ideal'!$H$11:$H$14,MATCH(E11,'Mi cliente ideal'!$G$11:$G$14,0)),0)+IFERROR(INDEX('Mi cliente ideal'!$H$17:$H$21,MATCH(W11,'Mi cliente ideal'!$G$17:$G$21,0)),0)+IF(OR(I11="Exporta",I11="Importa",I11="Exporta e importa"),'Mi cliente ideal'!$H$7,0)+IF(J11="Sí",'Mi cliente ideal'!$H$8,0))</f>
        <v/>
      </c>
      <c r="Y11" s="26">
        <f>IF($A11="","",IF(X11&gt;='Mi cliente ideal'!$H$33,"A",IF(X11&gt;='Mi cliente ideal'!$H$34,"B","C")))</f>
        <v/>
      </c>
      <c r="Z11" s="27">
        <f>IF(OR($A11="",Q11=""),"",IFERROR(INDEX('Mi cliente ideal'!$H$24:$H$30,MATCH(Q11,'Mi cliente ideal'!$G$24:$G$30,0)),""))</f>
        <v/>
      </c>
      <c r="AA11" s="28">
        <f>IF(AND(ISNUMBER(R11),ISNUMBER(Z11)),R11*Z11,0)</f>
        <v/>
      </c>
      <c r="AB11" s="26">
        <f>IF(OR($A11="",NOT(ISNUMBER(S11))),"",TODAY()-S11)</f>
        <v/>
      </c>
      <c r="AC11" s="26">
        <f>IF(OR($A11="",Q11="Ganado",Q11="Perdido"),"",IF(AND(ISNUMBER(U11),U11&lt;TODAY()),"Acción vencida",IF(AND(ISNUMBER(AB11),AB11&gt;'Mi cliente ideal'!$H$35),"Sin contacto","")))</f>
        <v/>
      </c>
      <c r="AD11" s="27">
        <f>IF($A11="","",COUNTA(F11:O11)/10)</f>
        <v/>
      </c>
      <c r="AE11" s="26">
        <f>IF($A11="","",X11+(1000-ROW())/100000)</f>
        <v/>
      </c>
    </row>
    <row r="12">
      <c r="A12" s="20" t="n"/>
      <c r="B12" s="21" t="n"/>
      <c r="C12" s="20" t="n"/>
      <c r="D12" s="20" t="n"/>
      <c r="E12" s="20" t="n"/>
      <c r="F12" s="22" t="n"/>
      <c r="G12" s="22" t="n"/>
      <c r="H12" s="22" t="n"/>
      <c r="I12" s="23" t="n"/>
      <c r="J12" s="23" t="n"/>
      <c r="K12" s="23" t="n"/>
      <c r="L12" s="23" t="n"/>
      <c r="M12" s="23" t="n"/>
      <c r="N12" s="23" t="n"/>
      <c r="O12" s="23" t="n"/>
      <c r="P12" s="20" t="n"/>
      <c r="Q12" s="20" t="n"/>
      <c r="R12" s="24" t="n"/>
      <c r="S12" s="25" t="n"/>
      <c r="T12" s="20" t="n"/>
      <c r="U12" s="25" t="n"/>
      <c r="V12" s="20" t="n"/>
      <c r="W12" s="26">
        <f>IF($A12="","",IF(G12="","Sin ranking",IF(G12&lt;=1000,"Top 1,000",IF(G12&lt;=10000,"Top 10,000",IF(G12&lt;=100000,"Top 100,000","Fuera del Top")))))</f>
        <v/>
      </c>
      <c r="X12" s="26">
        <f>IF($A12="","",IF(COUNTIFS('Mi cliente ideal'!$A$5:$A$23,C12,'Mi cliente ideal'!$B$5:$B$23,"Sí")&gt;0,'Mi cliente ideal'!$H$5,0)+IF(COUNTIFS('Mi cliente ideal'!$D$5:$D$29,D12,'Mi cliente ideal'!$E$5:$E$29,"Sí")&gt;0,'Mi cliente ideal'!$H$6,0)+IFERROR(INDEX('Mi cliente ideal'!$H$11:$H$14,MATCH(E12,'Mi cliente ideal'!$G$11:$G$14,0)),0)+IFERROR(INDEX('Mi cliente ideal'!$H$17:$H$21,MATCH(W12,'Mi cliente ideal'!$G$17:$G$21,0)),0)+IF(OR(I12="Exporta",I12="Importa",I12="Exporta e importa"),'Mi cliente ideal'!$H$7,0)+IF(J12="Sí",'Mi cliente ideal'!$H$8,0))</f>
        <v/>
      </c>
      <c r="Y12" s="26">
        <f>IF($A12="","",IF(X12&gt;='Mi cliente ideal'!$H$33,"A",IF(X12&gt;='Mi cliente ideal'!$H$34,"B","C")))</f>
        <v/>
      </c>
      <c r="Z12" s="27">
        <f>IF(OR($A12="",Q12=""),"",IFERROR(INDEX('Mi cliente ideal'!$H$24:$H$30,MATCH(Q12,'Mi cliente ideal'!$G$24:$G$30,0)),""))</f>
        <v/>
      </c>
      <c r="AA12" s="28">
        <f>IF(AND(ISNUMBER(R12),ISNUMBER(Z12)),R12*Z12,0)</f>
        <v/>
      </c>
      <c r="AB12" s="26">
        <f>IF(OR($A12="",NOT(ISNUMBER(S12))),"",TODAY()-S12)</f>
        <v/>
      </c>
      <c r="AC12" s="26">
        <f>IF(OR($A12="",Q12="Ganado",Q12="Perdido"),"",IF(AND(ISNUMBER(U12),U12&lt;TODAY()),"Acción vencida",IF(AND(ISNUMBER(AB12),AB12&gt;'Mi cliente ideal'!$H$35),"Sin contacto","")))</f>
        <v/>
      </c>
      <c r="AD12" s="27">
        <f>IF($A12="","",COUNTA(F12:O12)/10)</f>
        <v/>
      </c>
      <c r="AE12" s="26">
        <f>IF($A12="","",X12+(1000-ROW())/100000)</f>
        <v/>
      </c>
    </row>
    <row r="13">
      <c r="A13" s="20" t="n"/>
      <c r="B13" s="21" t="n"/>
      <c r="C13" s="20" t="n"/>
      <c r="D13" s="20" t="n"/>
      <c r="E13" s="20" t="n"/>
      <c r="F13" s="22" t="n"/>
      <c r="G13" s="22" t="n"/>
      <c r="H13" s="22" t="n"/>
      <c r="I13" s="23" t="n"/>
      <c r="J13" s="23" t="n"/>
      <c r="K13" s="23" t="n"/>
      <c r="L13" s="23" t="n"/>
      <c r="M13" s="23" t="n"/>
      <c r="N13" s="23" t="n"/>
      <c r="O13" s="23" t="n"/>
      <c r="P13" s="20" t="n"/>
      <c r="Q13" s="20" t="n"/>
      <c r="R13" s="24" t="n"/>
      <c r="S13" s="25" t="n"/>
      <c r="T13" s="20" t="n"/>
      <c r="U13" s="25" t="n"/>
      <c r="V13" s="20" t="n"/>
      <c r="W13" s="26">
        <f>IF($A13="","",IF(G13="","Sin ranking",IF(G13&lt;=1000,"Top 1,000",IF(G13&lt;=10000,"Top 10,000",IF(G13&lt;=100000,"Top 100,000","Fuera del Top")))))</f>
        <v/>
      </c>
      <c r="X13" s="26">
        <f>IF($A13="","",IF(COUNTIFS('Mi cliente ideal'!$A$5:$A$23,C13,'Mi cliente ideal'!$B$5:$B$23,"Sí")&gt;0,'Mi cliente ideal'!$H$5,0)+IF(COUNTIFS('Mi cliente ideal'!$D$5:$D$29,D13,'Mi cliente ideal'!$E$5:$E$29,"Sí")&gt;0,'Mi cliente ideal'!$H$6,0)+IFERROR(INDEX('Mi cliente ideal'!$H$11:$H$14,MATCH(E13,'Mi cliente ideal'!$G$11:$G$14,0)),0)+IFERROR(INDEX('Mi cliente ideal'!$H$17:$H$21,MATCH(W13,'Mi cliente ideal'!$G$17:$G$21,0)),0)+IF(OR(I13="Exporta",I13="Importa",I13="Exporta e importa"),'Mi cliente ideal'!$H$7,0)+IF(J13="Sí",'Mi cliente ideal'!$H$8,0))</f>
        <v/>
      </c>
      <c r="Y13" s="26">
        <f>IF($A13="","",IF(X13&gt;='Mi cliente ideal'!$H$33,"A",IF(X13&gt;='Mi cliente ideal'!$H$34,"B","C")))</f>
        <v/>
      </c>
      <c r="Z13" s="27">
        <f>IF(OR($A13="",Q13=""),"",IFERROR(INDEX('Mi cliente ideal'!$H$24:$H$30,MATCH(Q13,'Mi cliente ideal'!$G$24:$G$30,0)),""))</f>
        <v/>
      </c>
      <c r="AA13" s="28">
        <f>IF(AND(ISNUMBER(R13),ISNUMBER(Z13)),R13*Z13,0)</f>
        <v/>
      </c>
      <c r="AB13" s="26">
        <f>IF(OR($A13="",NOT(ISNUMBER(S13))),"",TODAY()-S13)</f>
        <v/>
      </c>
      <c r="AC13" s="26">
        <f>IF(OR($A13="",Q13="Ganado",Q13="Perdido"),"",IF(AND(ISNUMBER(U13),U13&lt;TODAY()),"Acción vencida",IF(AND(ISNUMBER(AB13),AB13&gt;'Mi cliente ideal'!$H$35),"Sin contacto","")))</f>
        <v/>
      </c>
      <c r="AD13" s="27">
        <f>IF($A13="","",COUNTA(F13:O13)/10)</f>
        <v/>
      </c>
      <c r="AE13" s="26">
        <f>IF($A13="","",X13+(1000-ROW())/100000)</f>
        <v/>
      </c>
    </row>
    <row r="14">
      <c r="A14" s="20" t="n"/>
      <c r="B14" s="21" t="n"/>
      <c r="C14" s="20" t="n"/>
      <c r="D14" s="20" t="n"/>
      <c r="E14" s="20" t="n"/>
      <c r="F14" s="22" t="n"/>
      <c r="G14" s="22" t="n"/>
      <c r="H14" s="22" t="n"/>
      <c r="I14" s="23" t="n"/>
      <c r="J14" s="23" t="n"/>
      <c r="K14" s="23" t="n"/>
      <c r="L14" s="23" t="n"/>
      <c r="M14" s="23" t="n"/>
      <c r="N14" s="23" t="n"/>
      <c r="O14" s="23" t="n"/>
      <c r="P14" s="20" t="n"/>
      <c r="Q14" s="20" t="n"/>
      <c r="R14" s="24" t="n"/>
      <c r="S14" s="25" t="n"/>
      <c r="T14" s="20" t="n"/>
      <c r="U14" s="25" t="n"/>
      <c r="V14" s="20" t="n"/>
      <c r="W14" s="26">
        <f>IF($A14="","",IF(G14="","Sin ranking",IF(G14&lt;=1000,"Top 1,000",IF(G14&lt;=10000,"Top 10,000",IF(G14&lt;=100000,"Top 100,000","Fuera del Top")))))</f>
        <v/>
      </c>
      <c r="X14" s="26">
        <f>IF($A14="","",IF(COUNTIFS('Mi cliente ideal'!$A$5:$A$23,C14,'Mi cliente ideal'!$B$5:$B$23,"Sí")&gt;0,'Mi cliente ideal'!$H$5,0)+IF(COUNTIFS('Mi cliente ideal'!$D$5:$D$29,D14,'Mi cliente ideal'!$E$5:$E$29,"Sí")&gt;0,'Mi cliente ideal'!$H$6,0)+IFERROR(INDEX('Mi cliente ideal'!$H$11:$H$14,MATCH(E14,'Mi cliente ideal'!$G$11:$G$14,0)),0)+IFERROR(INDEX('Mi cliente ideal'!$H$17:$H$21,MATCH(W14,'Mi cliente ideal'!$G$17:$G$21,0)),0)+IF(OR(I14="Exporta",I14="Importa",I14="Exporta e importa"),'Mi cliente ideal'!$H$7,0)+IF(J14="Sí",'Mi cliente ideal'!$H$8,0))</f>
        <v/>
      </c>
      <c r="Y14" s="26">
        <f>IF($A14="","",IF(X14&gt;='Mi cliente ideal'!$H$33,"A",IF(X14&gt;='Mi cliente ideal'!$H$34,"B","C")))</f>
        <v/>
      </c>
      <c r="Z14" s="27">
        <f>IF(OR($A14="",Q14=""),"",IFERROR(INDEX('Mi cliente ideal'!$H$24:$H$30,MATCH(Q14,'Mi cliente ideal'!$G$24:$G$30,0)),""))</f>
        <v/>
      </c>
      <c r="AA14" s="28">
        <f>IF(AND(ISNUMBER(R14),ISNUMBER(Z14)),R14*Z14,0)</f>
        <v/>
      </c>
      <c r="AB14" s="26">
        <f>IF(OR($A14="",NOT(ISNUMBER(S14))),"",TODAY()-S14)</f>
        <v/>
      </c>
      <c r="AC14" s="26">
        <f>IF(OR($A14="",Q14="Ganado",Q14="Perdido"),"",IF(AND(ISNUMBER(U14),U14&lt;TODAY()),"Acción vencida",IF(AND(ISNUMBER(AB14),AB14&gt;'Mi cliente ideal'!$H$35),"Sin contacto","")))</f>
        <v/>
      </c>
      <c r="AD14" s="27">
        <f>IF($A14="","",COUNTA(F14:O14)/10)</f>
        <v/>
      </c>
      <c r="AE14" s="26">
        <f>IF($A14="","",X14+(1000-ROW())/100000)</f>
        <v/>
      </c>
    </row>
    <row r="15">
      <c r="A15" s="20" t="n"/>
      <c r="B15" s="21" t="n"/>
      <c r="C15" s="20" t="n"/>
      <c r="D15" s="20" t="n"/>
      <c r="E15" s="20" t="n"/>
      <c r="F15" s="22" t="n"/>
      <c r="G15" s="22" t="n"/>
      <c r="H15" s="22" t="n"/>
      <c r="I15" s="23" t="n"/>
      <c r="J15" s="23" t="n"/>
      <c r="K15" s="23" t="n"/>
      <c r="L15" s="23" t="n"/>
      <c r="M15" s="23" t="n"/>
      <c r="N15" s="23" t="n"/>
      <c r="O15" s="23" t="n"/>
      <c r="P15" s="20" t="n"/>
      <c r="Q15" s="20" t="n"/>
      <c r="R15" s="24" t="n"/>
      <c r="S15" s="25" t="n"/>
      <c r="T15" s="20" t="n"/>
      <c r="U15" s="25" t="n"/>
      <c r="V15" s="20" t="n"/>
      <c r="W15" s="26">
        <f>IF($A15="","",IF(G15="","Sin ranking",IF(G15&lt;=1000,"Top 1,000",IF(G15&lt;=10000,"Top 10,000",IF(G15&lt;=100000,"Top 100,000","Fuera del Top")))))</f>
        <v/>
      </c>
      <c r="X15" s="26">
        <f>IF($A15="","",IF(COUNTIFS('Mi cliente ideal'!$A$5:$A$23,C15,'Mi cliente ideal'!$B$5:$B$23,"Sí")&gt;0,'Mi cliente ideal'!$H$5,0)+IF(COUNTIFS('Mi cliente ideal'!$D$5:$D$29,D15,'Mi cliente ideal'!$E$5:$E$29,"Sí")&gt;0,'Mi cliente ideal'!$H$6,0)+IFERROR(INDEX('Mi cliente ideal'!$H$11:$H$14,MATCH(E15,'Mi cliente ideal'!$G$11:$G$14,0)),0)+IFERROR(INDEX('Mi cliente ideal'!$H$17:$H$21,MATCH(W15,'Mi cliente ideal'!$G$17:$G$21,0)),0)+IF(OR(I15="Exporta",I15="Importa",I15="Exporta e importa"),'Mi cliente ideal'!$H$7,0)+IF(J15="Sí",'Mi cliente ideal'!$H$8,0))</f>
        <v/>
      </c>
      <c r="Y15" s="26">
        <f>IF($A15="","",IF(X15&gt;='Mi cliente ideal'!$H$33,"A",IF(X15&gt;='Mi cliente ideal'!$H$34,"B","C")))</f>
        <v/>
      </c>
      <c r="Z15" s="27">
        <f>IF(OR($A15="",Q15=""),"",IFERROR(INDEX('Mi cliente ideal'!$H$24:$H$30,MATCH(Q15,'Mi cliente ideal'!$G$24:$G$30,0)),""))</f>
        <v/>
      </c>
      <c r="AA15" s="28">
        <f>IF(AND(ISNUMBER(R15),ISNUMBER(Z15)),R15*Z15,0)</f>
        <v/>
      </c>
      <c r="AB15" s="26">
        <f>IF(OR($A15="",NOT(ISNUMBER(S15))),"",TODAY()-S15)</f>
        <v/>
      </c>
      <c r="AC15" s="26">
        <f>IF(OR($A15="",Q15="Ganado",Q15="Perdido"),"",IF(AND(ISNUMBER(U15),U15&lt;TODAY()),"Acción vencida",IF(AND(ISNUMBER(AB15),AB15&gt;'Mi cliente ideal'!$H$35),"Sin contacto","")))</f>
        <v/>
      </c>
      <c r="AD15" s="27">
        <f>IF($A15="","",COUNTA(F15:O15)/10)</f>
        <v/>
      </c>
      <c r="AE15" s="26">
        <f>IF($A15="","",X15+(1000-ROW())/100000)</f>
        <v/>
      </c>
    </row>
    <row r="16">
      <c r="A16" s="20" t="n"/>
      <c r="B16" s="21" t="n"/>
      <c r="C16" s="20" t="n"/>
      <c r="D16" s="20" t="n"/>
      <c r="E16" s="20" t="n"/>
      <c r="F16" s="22" t="n"/>
      <c r="G16" s="22" t="n"/>
      <c r="H16" s="22" t="n"/>
      <c r="I16" s="23" t="n"/>
      <c r="J16" s="23" t="n"/>
      <c r="K16" s="23" t="n"/>
      <c r="L16" s="23" t="n"/>
      <c r="M16" s="23" t="n"/>
      <c r="N16" s="23" t="n"/>
      <c r="O16" s="23" t="n"/>
      <c r="P16" s="20" t="n"/>
      <c r="Q16" s="20" t="n"/>
      <c r="R16" s="24" t="n"/>
      <c r="S16" s="25" t="n"/>
      <c r="T16" s="20" t="n"/>
      <c r="U16" s="25" t="n"/>
      <c r="V16" s="20" t="n"/>
      <c r="W16" s="26">
        <f>IF($A16="","",IF(G16="","Sin ranking",IF(G16&lt;=1000,"Top 1,000",IF(G16&lt;=10000,"Top 10,000",IF(G16&lt;=100000,"Top 100,000","Fuera del Top")))))</f>
        <v/>
      </c>
      <c r="X16" s="26">
        <f>IF($A16="","",IF(COUNTIFS('Mi cliente ideal'!$A$5:$A$23,C16,'Mi cliente ideal'!$B$5:$B$23,"Sí")&gt;0,'Mi cliente ideal'!$H$5,0)+IF(COUNTIFS('Mi cliente ideal'!$D$5:$D$29,D16,'Mi cliente ideal'!$E$5:$E$29,"Sí")&gt;0,'Mi cliente ideal'!$H$6,0)+IFERROR(INDEX('Mi cliente ideal'!$H$11:$H$14,MATCH(E16,'Mi cliente ideal'!$G$11:$G$14,0)),0)+IFERROR(INDEX('Mi cliente ideal'!$H$17:$H$21,MATCH(W16,'Mi cliente ideal'!$G$17:$G$21,0)),0)+IF(OR(I16="Exporta",I16="Importa",I16="Exporta e importa"),'Mi cliente ideal'!$H$7,0)+IF(J16="Sí",'Mi cliente ideal'!$H$8,0))</f>
        <v/>
      </c>
      <c r="Y16" s="26">
        <f>IF($A16="","",IF(X16&gt;='Mi cliente ideal'!$H$33,"A",IF(X16&gt;='Mi cliente ideal'!$H$34,"B","C")))</f>
        <v/>
      </c>
      <c r="Z16" s="27">
        <f>IF(OR($A16="",Q16=""),"",IFERROR(INDEX('Mi cliente ideal'!$H$24:$H$30,MATCH(Q16,'Mi cliente ideal'!$G$24:$G$30,0)),""))</f>
        <v/>
      </c>
      <c r="AA16" s="28">
        <f>IF(AND(ISNUMBER(R16),ISNUMBER(Z16)),R16*Z16,0)</f>
        <v/>
      </c>
      <c r="AB16" s="26">
        <f>IF(OR($A16="",NOT(ISNUMBER(S16))),"",TODAY()-S16)</f>
        <v/>
      </c>
      <c r="AC16" s="26">
        <f>IF(OR($A16="",Q16="Ganado",Q16="Perdido"),"",IF(AND(ISNUMBER(U16),U16&lt;TODAY()),"Acción vencida",IF(AND(ISNUMBER(AB16),AB16&gt;'Mi cliente ideal'!$H$35),"Sin contacto","")))</f>
        <v/>
      </c>
      <c r="AD16" s="27">
        <f>IF($A16="","",COUNTA(F16:O16)/10)</f>
        <v/>
      </c>
      <c r="AE16" s="26">
        <f>IF($A16="","",X16+(1000-ROW())/100000)</f>
        <v/>
      </c>
    </row>
    <row r="17">
      <c r="A17" s="20" t="n"/>
      <c r="B17" s="21" t="n"/>
      <c r="C17" s="20" t="n"/>
      <c r="D17" s="20" t="n"/>
      <c r="E17" s="20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3" t="n"/>
      <c r="O17" s="23" t="n"/>
      <c r="P17" s="20" t="n"/>
      <c r="Q17" s="20" t="n"/>
      <c r="R17" s="24" t="n"/>
      <c r="S17" s="25" t="n"/>
      <c r="T17" s="20" t="n"/>
      <c r="U17" s="25" t="n"/>
      <c r="V17" s="20" t="n"/>
      <c r="W17" s="26">
        <f>IF($A17="","",IF(G17="","Sin ranking",IF(G17&lt;=1000,"Top 1,000",IF(G17&lt;=10000,"Top 10,000",IF(G17&lt;=100000,"Top 100,000","Fuera del Top")))))</f>
        <v/>
      </c>
      <c r="X17" s="26">
        <f>IF($A17="","",IF(COUNTIFS('Mi cliente ideal'!$A$5:$A$23,C17,'Mi cliente ideal'!$B$5:$B$23,"Sí")&gt;0,'Mi cliente ideal'!$H$5,0)+IF(COUNTIFS('Mi cliente ideal'!$D$5:$D$29,D17,'Mi cliente ideal'!$E$5:$E$29,"Sí")&gt;0,'Mi cliente ideal'!$H$6,0)+IFERROR(INDEX('Mi cliente ideal'!$H$11:$H$14,MATCH(E17,'Mi cliente ideal'!$G$11:$G$14,0)),0)+IFERROR(INDEX('Mi cliente ideal'!$H$17:$H$21,MATCH(W17,'Mi cliente ideal'!$G$17:$G$21,0)),0)+IF(OR(I17="Exporta",I17="Importa",I17="Exporta e importa"),'Mi cliente ideal'!$H$7,0)+IF(J17="Sí",'Mi cliente ideal'!$H$8,0))</f>
        <v/>
      </c>
      <c r="Y17" s="26">
        <f>IF($A17="","",IF(X17&gt;='Mi cliente ideal'!$H$33,"A",IF(X17&gt;='Mi cliente ideal'!$H$34,"B","C")))</f>
        <v/>
      </c>
      <c r="Z17" s="27">
        <f>IF(OR($A17="",Q17=""),"",IFERROR(INDEX('Mi cliente ideal'!$H$24:$H$30,MATCH(Q17,'Mi cliente ideal'!$G$24:$G$30,0)),""))</f>
        <v/>
      </c>
      <c r="AA17" s="28">
        <f>IF(AND(ISNUMBER(R17),ISNUMBER(Z17)),R17*Z17,0)</f>
        <v/>
      </c>
      <c r="AB17" s="26">
        <f>IF(OR($A17="",NOT(ISNUMBER(S17))),"",TODAY()-S17)</f>
        <v/>
      </c>
      <c r="AC17" s="26">
        <f>IF(OR($A17="",Q17="Ganado",Q17="Perdido"),"",IF(AND(ISNUMBER(U17),U17&lt;TODAY()),"Acción vencida",IF(AND(ISNUMBER(AB17),AB17&gt;'Mi cliente ideal'!$H$35),"Sin contacto","")))</f>
        <v/>
      </c>
      <c r="AD17" s="27">
        <f>IF($A17="","",COUNTA(F17:O17)/10)</f>
        <v/>
      </c>
      <c r="AE17" s="26">
        <f>IF($A17="","",X17+(1000-ROW())/100000)</f>
        <v/>
      </c>
    </row>
    <row r="18">
      <c r="A18" s="20" t="n"/>
      <c r="B18" s="21" t="n"/>
      <c r="C18" s="20" t="n"/>
      <c r="D18" s="20" t="n"/>
      <c r="E18" s="20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3" t="n"/>
      <c r="O18" s="23" t="n"/>
      <c r="P18" s="20" t="n"/>
      <c r="Q18" s="20" t="n"/>
      <c r="R18" s="24" t="n"/>
      <c r="S18" s="25" t="n"/>
      <c r="T18" s="20" t="n"/>
      <c r="U18" s="25" t="n"/>
      <c r="V18" s="20" t="n"/>
      <c r="W18" s="26">
        <f>IF($A18="","",IF(G18="","Sin ranking",IF(G18&lt;=1000,"Top 1,000",IF(G18&lt;=10000,"Top 10,000",IF(G18&lt;=100000,"Top 100,000","Fuera del Top")))))</f>
        <v/>
      </c>
      <c r="X18" s="26">
        <f>IF($A18="","",IF(COUNTIFS('Mi cliente ideal'!$A$5:$A$23,C18,'Mi cliente ideal'!$B$5:$B$23,"Sí")&gt;0,'Mi cliente ideal'!$H$5,0)+IF(COUNTIFS('Mi cliente ideal'!$D$5:$D$29,D18,'Mi cliente ideal'!$E$5:$E$29,"Sí")&gt;0,'Mi cliente ideal'!$H$6,0)+IFERROR(INDEX('Mi cliente ideal'!$H$11:$H$14,MATCH(E18,'Mi cliente ideal'!$G$11:$G$14,0)),0)+IFERROR(INDEX('Mi cliente ideal'!$H$17:$H$21,MATCH(W18,'Mi cliente ideal'!$G$17:$G$21,0)),0)+IF(OR(I18="Exporta",I18="Importa",I18="Exporta e importa"),'Mi cliente ideal'!$H$7,0)+IF(J18="Sí",'Mi cliente ideal'!$H$8,0))</f>
        <v/>
      </c>
      <c r="Y18" s="26">
        <f>IF($A18="","",IF(X18&gt;='Mi cliente ideal'!$H$33,"A",IF(X18&gt;='Mi cliente ideal'!$H$34,"B","C")))</f>
        <v/>
      </c>
      <c r="Z18" s="27">
        <f>IF(OR($A18="",Q18=""),"",IFERROR(INDEX('Mi cliente ideal'!$H$24:$H$30,MATCH(Q18,'Mi cliente ideal'!$G$24:$G$30,0)),""))</f>
        <v/>
      </c>
      <c r="AA18" s="28">
        <f>IF(AND(ISNUMBER(R18),ISNUMBER(Z18)),R18*Z18,0)</f>
        <v/>
      </c>
      <c r="AB18" s="26">
        <f>IF(OR($A18="",NOT(ISNUMBER(S18))),"",TODAY()-S18)</f>
        <v/>
      </c>
      <c r="AC18" s="26">
        <f>IF(OR($A18="",Q18="Ganado",Q18="Perdido"),"",IF(AND(ISNUMBER(U18),U18&lt;TODAY()),"Acción vencida",IF(AND(ISNUMBER(AB18),AB18&gt;'Mi cliente ideal'!$H$35),"Sin contacto","")))</f>
        <v/>
      </c>
      <c r="AD18" s="27">
        <f>IF($A18="","",COUNTA(F18:O18)/10)</f>
        <v/>
      </c>
      <c r="AE18" s="26">
        <f>IF($A18="","",X18+(1000-ROW())/100000)</f>
        <v/>
      </c>
    </row>
    <row r="19">
      <c r="A19" s="20" t="n"/>
      <c r="B19" s="21" t="n"/>
      <c r="C19" s="20" t="n"/>
      <c r="D19" s="20" t="n"/>
      <c r="E19" s="20" t="n"/>
      <c r="F19" s="22" t="n"/>
      <c r="G19" s="22" t="n"/>
      <c r="H19" s="22" t="n"/>
      <c r="I19" s="23" t="n"/>
      <c r="J19" s="23" t="n"/>
      <c r="K19" s="23" t="n"/>
      <c r="L19" s="23" t="n"/>
      <c r="M19" s="23" t="n"/>
      <c r="N19" s="23" t="n"/>
      <c r="O19" s="23" t="n"/>
      <c r="P19" s="20" t="n"/>
      <c r="Q19" s="20" t="n"/>
      <c r="R19" s="24" t="n"/>
      <c r="S19" s="25" t="n"/>
      <c r="T19" s="20" t="n"/>
      <c r="U19" s="25" t="n"/>
      <c r="V19" s="20" t="n"/>
      <c r="W19" s="26">
        <f>IF($A19="","",IF(G19="","Sin ranking",IF(G19&lt;=1000,"Top 1,000",IF(G19&lt;=10000,"Top 10,000",IF(G19&lt;=100000,"Top 100,000","Fuera del Top")))))</f>
        <v/>
      </c>
      <c r="X19" s="26">
        <f>IF($A19="","",IF(COUNTIFS('Mi cliente ideal'!$A$5:$A$23,C19,'Mi cliente ideal'!$B$5:$B$23,"Sí")&gt;0,'Mi cliente ideal'!$H$5,0)+IF(COUNTIFS('Mi cliente ideal'!$D$5:$D$29,D19,'Mi cliente ideal'!$E$5:$E$29,"Sí")&gt;0,'Mi cliente ideal'!$H$6,0)+IFERROR(INDEX('Mi cliente ideal'!$H$11:$H$14,MATCH(E19,'Mi cliente ideal'!$G$11:$G$14,0)),0)+IFERROR(INDEX('Mi cliente ideal'!$H$17:$H$21,MATCH(W19,'Mi cliente ideal'!$G$17:$G$21,0)),0)+IF(OR(I19="Exporta",I19="Importa",I19="Exporta e importa"),'Mi cliente ideal'!$H$7,0)+IF(J19="Sí",'Mi cliente ideal'!$H$8,0))</f>
        <v/>
      </c>
      <c r="Y19" s="26">
        <f>IF($A19="","",IF(X19&gt;='Mi cliente ideal'!$H$33,"A",IF(X19&gt;='Mi cliente ideal'!$H$34,"B","C")))</f>
        <v/>
      </c>
      <c r="Z19" s="27">
        <f>IF(OR($A19="",Q19=""),"",IFERROR(INDEX('Mi cliente ideal'!$H$24:$H$30,MATCH(Q19,'Mi cliente ideal'!$G$24:$G$30,0)),""))</f>
        <v/>
      </c>
      <c r="AA19" s="28">
        <f>IF(AND(ISNUMBER(R19),ISNUMBER(Z19)),R19*Z19,0)</f>
        <v/>
      </c>
      <c r="AB19" s="26">
        <f>IF(OR($A19="",NOT(ISNUMBER(S19))),"",TODAY()-S19)</f>
        <v/>
      </c>
      <c r="AC19" s="26">
        <f>IF(OR($A19="",Q19="Ganado",Q19="Perdido"),"",IF(AND(ISNUMBER(U19),U19&lt;TODAY()),"Acción vencida",IF(AND(ISNUMBER(AB19),AB19&gt;'Mi cliente ideal'!$H$35),"Sin contacto","")))</f>
        <v/>
      </c>
      <c r="AD19" s="27">
        <f>IF($A19="","",COUNTA(F19:O19)/10)</f>
        <v/>
      </c>
      <c r="AE19" s="26">
        <f>IF($A19="","",X19+(1000-ROW())/100000)</f>
        <v/>
      </c>
    </row>
    <row r="20">
      <c r="A20" s="20" t="n"/>
      <c r="B20" s="21" t="n"/>
      <c r="C20" s="20" t="n"/>
      <c r="D20" s="20" t="n"/>
      <c r="E20" s="20" t="n"/>
      <c r="F20" s="22" t="n"/>
      <c r="G20" s="22" t="n"/>
      <c r="H20" s="22" t="n"/>
      <c r="I20" s="23" t="n"/>
      <c r="J20" s="23" t="n"/>
      <c r="K20" s="23" t="n"/>
      <c r="L20" s="23" t="n"/>
      <c r="M20" s="23" t="n"/>
      <c r="N20" s="23" t="n"/>
      <c r="O20" s="23" t="n"/>
      <c r="P20" s="20" t="n"/>
      <c r="Q20" s="20" t="n"/>
      <c r="R20" s="24" t="n"/>
      <c r="S20" s="25" t="n"/>
      <c r="T20" s="20" t="n"/>
      <c r="U20" s="25" t="n"/>
      <c r="V20" s="20" t="n"/>
      <c r="W20" s="26">
        <f>IF($A20="","",IF(G20="","Sin ranking",IF(G20&lt;=1000,"Top 1,000",IF(G20&lt;=10000,"Top 10,000",IF(G20&lt;=100000,"Top 100,000","Fuera del Top")))))</f>
        <v/>
      </c>
      <c r="X20" s="26">
        <f>IF($A20="","",IF(COUNTIFS('Mi cliente ideal'!$A$5:$A$23,C20,'Mi cliente ideal'!$B$5:$B$23,"Sí")&gt;0,'Mi cliente ideal'!$H$5,0)+IF(COUNTIFS('Mi cliente ideal'!$D$5:$D$29,D20,'Mi cliente ideal'!$E$5:$E$29,"Sí")&gt;0,'Mi cliente ideal'!$H$6,0)+IFERROR(INDEX('Mi cliente ideal'!$H$11:$H$14,MATCH(E20,'Mi cliente ideal'!$G$11:$G$14,0)),0)+IFERROR(INDEX('Mi cliente ideal'!$H$17:$H$21,MATCH(W20,'Mi cliente ideal'!$G$17:$G$21,0)),0)+IF(OR(I20="Exporta",I20="Importa",I20="Exporta e importa"),'Mi cliente ideal'!$H$7,0)+IF(J20="Sí",'Mi cliente ideal'!$H$8,0))</f>
        <v/>
      </c>
      <c r="Y20" s="26">
        <f>IF($A20="","",IF(X20&gt;='Mi cliente ideal'!$H$33,"A",IF(X20&gt;='Mi cliente ideal'!$H$34,"B","C")))</f>
        <v/>
      </c>
      <c r="Z20" s="27">
        <f>IF(OR($A20="",Q20=""),"",IFERROR(INDEX('Mi cliente ideal'!$H$24:$H$30,MATCH(Q20,'Mi cliente ideal'!$G$24:$G$30,0)),""))</f>
        <v/>
      </c>
      <c r="AA20" s="28">
        <f>IF(AND(ISNUMBER(R20),ISNUMBER(Z20)),R20*Z20,0)</f>
        <v/>
      </c>
      <c r="AB20" s="26">
        <f>IF(OR($A20="",NOT(ISNUMBER(S20))),"",TODAY()-S20)</f>
        <v/>
      </c>
      <c r="AC20" s="26">
        <f>IF(OR($A20="",Q20="Ganado",Q20="Perdido"),"",IF(AND(ISNUMBER(U20),U20&lt;TODAY()),"Acción vencida",IF(AND(ISNUMBER(AB20),AB20&gt;'Mi cliente ideal'!$H$35),"Sin contacto","")))</f>
        <v/>
      </c>
      <c r="AD20" s="27">
        <f>IF($A20="","",COUNTA(F20:O20)/10)</f>
        <v/>
      </c>
      <c r="AE20" s="26">
        <f>IF($A20="","",X20+(1000-ROW())/100000)</f>
        <v/>
      </c>
    </row>
    <row r="21">
      <c r="A21" s="20" t="n"/>
      <c r="B21" s="21" t="n"/>
      <c r="C21" s="20" t="n"/>
      <c r="D21" s="20" t="n"/>
      <c r="E21" s="20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3" t="n"/>
      <c r="O21" s="23" t="n"/>
      <c r="P21" s="20" t="n"/>
      <c r="Q21" s="20" t="n"/>
      <c r="R21" s="24" t="n"/>
      <c r="S21" s="25" t="n"/>
      <c r="T21" s="20" t="n"/>
      <c r="U21" s="25" t="n"/>
      <c r="V21" s="20" t="n"/>
      <c r="W21" s="26">
        <f>IF($A21="","",IF(G21="","Sin ranking",IF(G21&lt;=1000,"Top 1,000",IF(G21&lt;=10000,"Top 10,000",IF(G21&lt;=100000,"Top 100,000","Fuera del Top")))))</f>
        <v/>
      </c>
      <c r="X21" s="26">
        <f>IF($A21="","",IF(COUNTIFS('Mi cliente ideal'!$A$5:$A$23,C21,'Mi cliente ideal'!$B$5:$B$23,"Sí")&gt;0,'Mi cliente ideal'!$H$5,0)+IF(COUNTIFS('Mi cliente ideal'!$D$5:$D$29,D21,'Mi cliente ideal'!$E$5:$E$29,"Sí")&gt;0,'Mi cliente ideal'!$H$6,0)+IFERROR(INDEX('Mi cliente ideal'!$H$11:$H$14,MATCH(E21,'Mi cliente ideal'!$G$11:$G$14,0)),0)+IFERROR(INDEX('Mi cliente ideal'!$H$17:$H$21,MATCH(W21,'Mi cliente ideal'!$G$17:$G$21,0)),0)+IF(OR(I21="Exporta",I21="Importa",I21="Exporta e importa"),'Mi cliente ideal'!$H$7,0)+IF(J21="Sí",'Mi cliente ideal'!$H$8,0))</f>
        <v/>
      </c>
      <c r="Y21" s="26">
        <f>IF($A21="","",IF(X21&gt;='Mi cliente ideal'!$H$33,"A",IF(X21&gt;='Mi cliente ideal'!$H$34,"B","C")))</f>
        <v/>
      </c>
      <c r="Z21" s="27">
        <f>IF(OR($A21="",Q21=""),"",IFERROR(INDEX('Mi cliente ideal'!$H$24:$H$30,MATCH(Q21,'Mi cliente ideal'!$G$24:$G$30,0)),""))</f>
        <v/>
      </c>
      <c r="AA21" s="28">
        <f>IF(AND(ISNUMBER(R21),ISNUMBER(Z21)),R21*Z21,0)</f>
        <v/>
      </c>
      <c r="AB21" s="26">
        <f>IF(OR($A21="",NOT(ISNUMBER(S21))),"",TODAY()-S21)</f>
        <v/>
      </c>
      <c r="AC21" s="26">
        <f>IF(OR($A21="",Q21="Ganado",Q21="Perdido"),"",IF(AND(ISNUMBER(U21),U21&lt;TODAY()),"Acción vencida",IF(AND(ISNUMBER(AB21),AB21&gt;'Mi cliente ideal'!$H$35),"Sin contacto","")))</f>
        <v/>
      </c>
      <c r="AD21" s="27">
        <f>IF($A21="","",COUNTA(F21:O21)/10)</f>
        <v/>
      </c>
      <c r="AE21" s="26">
        <f>IF($A21="","",X21+(1000-ROW())/100000)</f>
        <v/>
      </c>
    </row>
    <row r="22">
      <c r="A22" s="20" t="n"/>
      <c r="B22" s="21" t="n"/>
      <c r="C22" s="20" t="n"/>
      <c r="D22" s="20" t="n"/>
      <c r="E22" s="20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3" t="n"/>
      <c r="O22" s="23" t="n"/>
      <c r="P22" s="20" t="n"/>
      <c r="Q22" s="20" t="n"/>
      <c r="R22" s="24" t="n"/>
      <c r="S22" s="25" t="n"/>
      <c r="T22" s="20" t="n"/>
      <c r="U22" s="25" t="n"/>
      <c r="V22" s="20" t="n"/>
      <c r="W22" s="26">
        <f>IF($A22="","",IF(G22="","Sin ranking",IF(G22&lt;=1000,"Top 1,000",IF(G22&lt;=10000,"Top 10,000",IF(G22&lt;=100000,"Top 100,000","Fuera del Top")))))</f>
        <v/>
      </c>
      <c r="X22" s="26">
        <f>IF($A22="","",IF(COUNTIFS('Mi cliente ideal'!$A$5:$A$23,C22,'Mi cliente ideal'!$B$5:$B$23,"Sí")&gt;0,'Mi cliente ideal'!$H$5,0)+IF(COUNTIFS('Mi cliente ideal'!$D$5:$D$29,D22,'Mi cliente ideal'!$E$5:$E$29,"Sí")&gt;0,'Mi cliente ideal'!$H$6,0)+IFERROR(INDEX('Mi cliente ideal'!$H$11:$H$14,MATCH(E22,'Mi cliente ideal'!$G$11:$G$14,0)),0)+IFERROR(INDEX('Mi cliente ideal'!$H$17:$H$21,MATCH(W22,'Mi cliente ideal'!$G$17:$G$21,0)),0)+IF(OR(I22="Exporta",I22="Importa",I22="Exporta e importa"),'Mi cliente ideal'!$H$7,0)+IF(J22="Sí",'Mi cliente ideal'!$H$8,0))</f>
        <v/>
      </c>
      <c r="Y22" s="26">
        <f>IF($A22="","",IF(X22&gt;='Mi cliente ideal'!$H$33,"A",IF(X22&gt;='Mi cliente ideal'!$H$34,"B","C")))</f>
        <v/>
      </c>
      <c r="Z22" s="27">
        <f>IF(OR($A22="",Q22=""),"",IFERROR(INDEX('Mi cliente ideal'!$H$24:$H$30,MATCH(Q22,'Mi cliente ideal'!$G$24:$G$30,0)),""))</f>
        <v/>
      </c>
      <c r="AA22" s="28">
        <f>IF(AND(ISNUMBER(R22),ISNUMBER(Z22)),R22*Z22,0)</f>
        <v/>
      </c>
      <c r="AB22" s="26">
        <f>IF(OR($A22="",NOT(ISNUMBER(S22))),"",TODAY()-S22)</f>
        <v/>
      </c>
      <c r="AC22" s="26">
        <f>IF(OR($A22="",Q22="Ganado",Q22="Perdido"),"",IF(AND(ISNUMBER(U22),U22&lt;TODAY()),"Acción vencida",IF(AND(ISNUMBER(AB22),AB22&gt;'Mi cliente ideal'!$H$35),"Sin contacto","")))</f>
        <v/>
      </c>
      <c r="AD22" s="27">
        <f>IF($A22="","",COUNTA(F22:O22)/10)</f>
        <v/>
      </c>
      <c r="AE22" s="26">
        <f>IF($A22="","",X22+(1000-ROW())/100000)</f>
        <v/>
      </c>
    </row>
    <row r="23">
      <c r="A23" s="20" t="n"/>
      <c r="B23" s="21" t="n"/>
      <c r="C23" s="20" t="n"/>
      <c r="D23" s="20" t="n"/>
      <c r="E23" s="20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3" t="n"/>
      <c r="O23" s="23" t="n"/>
      <c r="P23" s="20" t="n"/>
      <c r="Q23" s="20" t="n"/>
      <c r="R23" s="24" t="n"/>
      <c r="S23" s="25" t="n"/>
      <c r="T23" s="20" t="n"/>
      <c r="U23" s="25" t="n"/>
      <c r="V23" s="20" t="n"/>
      <c r="W23" s="26">
        <f>IF($A23="","",IF(G23="","Sin ranking",IF(G23&lt;=1000,"Top 1,000",IF(G23&lt;=10000,"Top 10,000",IF(G23&lt;=100000,"Top 100,000","Fuera del Top")))))</f>
        <v/>
      </c>
      <c r="X23" s="26">
        <f>IF($A23="","",IF(COUNTIFS('Mi cliente ideal'!$A$5:$A$23,C23,'Mi cliente ideal'!$B$5:$B$23,"Sí")&gt;0,'Mi cliente ideal'!$H$5,0)+IF(COUNTIFS('Mi cliente ideal'!$D$5:$D$29,D23,'Mi cliente ideal'!$E$5:$E$29,"Sí")&gt;0,'Mi cliente ideal'!$H$6,0)+IFERROR(INDEX('Mi cliente ideal'!$H$11:$H$14,MATCH(E23,'Mi cliente ideal'!$G$11:$G$14,0)),0)+IFERROR(INDEX('Mi cliente ideal'!$H$17:$H$21,MATCH(W23,'Mi cliente ideal'!$G$17:$G$21,0)),0)+IF(OR(I23="Exporta",I23="Importa",I23="Exporta e importa"),'Mi cliente ideal'!$H$7,0)+IF(J23="Sí",'Mi cliente ideal'!$H$8,0))</f>
        <v/>
      </c>
      <c r="Y23" s="26">
        <f>IF($A23="","",IF(X23&gt;='Mi cliente ideal'!$H$33,"A",IF(X23&gt;='Mi cliente ideal'!$H$34,"B","C")))</f>
        <v/>
      </c>
      <c r="Z23" s="27">
        <f>IF(OR($A23="",Q23=""),"",IFERROR(INDEX('Mi cliente ideal'!$H$24:$H$30,MATCH(Q23,'Mi cliente ideal'!$G$24:$G$30,0)),""))</f>
        <v/>
      </c>
      <c r="AA23" s="28">
        <f>IF(AND(ISNUMBER(R23),ISNUMBER(Z23)),R23*Z23,0)</f>
        <v/>
      </c>
      <c r="AB23" s="26">
        <f>IF(OR($A23="",NOT(ISNUMBER(S23))),"",TODAY()-S23)</f>
        <v/>
      </c>
      <c r="AC23" s="26">
        <f>IF(OR($A23="",Q23="Ganado",Q23="Perdido"),"",IF(AND(ISNUMBER(U23),U23&lt;TODAY()),"Acción vencida",IF(AND(ISNUMBER(AB23),AB23&gt;'Mi cliente ideal'!$H$35),"Sin contacto","")))</f>
        <v/>
      </c>
      <c r="AD23" s="27">
        <f>IF($A23="","",COUNTA(F23:O23)/10)</f>
        <v/>
      </c>
      <c r="AE23" s="26">
        <f>IF($A23="","",X23+(1000-ROW())/100000)</f>
        <v/>
      </c>
    </row>
    <row r="24">
      <c r="A24" s="20" t="n"/>
      <c r="B24" s="21" t="n"/>
      <c r="C24" s="20" t="n"/>
      <c r="D24" s="20" t="n"/>
      <c r="E24" s="20" t="n"/>
      <c r="F24" s="22" t="n"/>
      <c r="G24" s="22" t="n"/>
      <c r="H24" s="22" t="n"/>
      <c r="I24" s="23" t="n"/>
      <c r="J24" s="23" t="n"/>
      <c r="K24" s="23" t="n"/>
      <c r="L24" s="23" t="n"/>
      <c r="M24" s="23" t="n"/>
      <c r="N24" s="23" t="n"/>
      <c r="O24" s="23" t="n"/>
      <c r="P24" s="20" t="n"/>
      <c r="Q24" s="20" t="n"/>
      <c r="R24" s="24" t="n"/>
      <c r="S24" s="25" t="n"/>
      <c r="T24" s="20" t="n"/>
      <c r="U24" s="25" t="n"/>
      <c r="V24" s="20" t="n"/>
      <c r="W24" s="26">
        <f>IF($A24="","",IF(G24="","Sin ranking",IF(G24&lt;=1000,"Top 1,000",IF(G24&lt;=10000,"Top 10,000",IF(G24&lt;=100000,"Top 100,000","Fuera del Top")))))</f>
        <v/>
      </c>
      <c r="X24" s="26">
        <f>IF($A24="","",IF(COUNTIFS('Mi cliente ideal'!$A$5:$A$23,C24,'Mi cliente ideal'!$B$5:$B$23,"Sí")&gt;0,'Mi cliente ideal'!$H$5,0)+IF(COUNTIFS('Mi cliente ideal'!$D$5:$D$29,D24,'Mi cliente ideal'!$E$5:$E$29,"Sí")&gt;0,'Mi cliente ideal'!$H$6,0)+IFERROR(INDEX('Mi cliente ideal'!$H$11:$H$14,MATCH(E24,'Mi cliente ideal'!$G$11:$G$14,0)),0)+IFERROR(INDEX('Mi cliente ideal'!$H$17:$H$21,MATCH(W24,'Mi cliente ideal'!$G$17:$G$21,0)),0)+IF(OR(I24="Exporta",I24="Importa",I24="Exporta e importa"),'Mi cliente ideal'!$H$7,0)+IF(J24="Sí",'Mi cliente ideal'!$H$8,0))</f>
        <v/>
      </c>
      <c r="Y24" s="26">
        <f>IF($A24="","",IF(X24&gt;='Mi cliente ideal'!$H$33,"A",IF(X24&gt;='Mi cliente ideal'!$H$34,"B","C")))</f>
        <v/>
      </c>
      <c r="Z24" s="27">
        <f>IF(OR($A24="",Q24=""),"",IFERROR(INDEX('Mi cliente ideal'!$H$24:$H$30,MATCH(Q24,'Mi cliente ideal'!$G$24:$G$30,0)),""))</f>
        <v/>
      </c>
      <c r="AA24" s="28">
        <f>IF(AND(ISNUMBER(R24),ISNUMBER(Z24)),R24*Z24,0)</f>
        <v/>
      </c>
      <c r="AB24" s="26">
        <f>IF(OR($A24="",NOT(ISNUMBER(S24))),"",TODAY()-S24)</f>
        <v/>
      </c>
      <c r="AC24" s="26">
        <f>IF(OR($A24="",Q24="Ganado",Q24="Perdido"),"",IF(AND(ISNUMBER(U24),U24&lt;TODAY()),"Acción vencida",IF(AND(ISNUMBER(AB24),AB24&gt;'Mi cliente ideal'!$H$35),"Sin contacto","")))</f>
        <v/>
      </c>
      <c r="AD24" s="27">
        <f>IF($A24="","",COUNTA(F24:O24)/10)</f>
        <v/>
      </c>
      <c r="AE24" s="26">
        <f>IF($A24="","",X24+(1000-ROW())/100000)</f>
        <v/>
      </c>
    </row>
    <row r="25">
      <c r="A25" s="20" t="n"/>
      <c r="B25" s="21" t="n"/>
      <c r="C25" s="20" t="n"/>
      <c r="D25" s="20" t="n"/>
      <c r="E25" s="20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3" t="n"/>
      <c r="O25" s="23" t="n"/>
      <c r="P25" s="20" t="n"/>
      <c r="Q25" s="20" t="n"/>
      <c r="R25" s="24" t="n"/>
      <c r="S25" s="25" t="n"/>
      <c r="T25" s="20" t="n"/>
      <c r="U25" s="25" t="n"/>
      <c r="V25" s="20" t="n"/>
      <c r="W25" s="26">
        <f>IF($A25="","",IF(G25="","Sin ranking",IF(G25&lt;=1000,"Top 1,000",IF(G25&lt;=10000,"Top 10,000",IF(G25&lt;=100000,"Top 100,000","Fuera del Top")))))</f>
        <v/>
      </c>
      <c r="X25" s="26">
        <f>IF($A25="","",IF(COUNTIFS('Mi cliente ideal'!$A$5:$A$23,C25,'Mi cliente ideal'!$B$5:$B$23,"Sí")&gt;0,'Mi cliente ideal'!$H$5,0)+IF(COUNTIFS('Mi cliente ideal'!$D$5:$D$29,D25,'Mi cliente ideal'!$E$5:$E$29,"Sí")&gt;0,'Mi cliente ideal'!$H$6,0)+IFERROR(INDEX('Mi cliente ideal'!$H$11:$H$14,MATCH(E25,'Mi cliente ideal'!$G$11:$G$14,0)),0)+IFERROR(INDEX('Mi cliente ideal'!$H$17:$H$21,MATCH(W25,'Mi cliente ideal'!$G$17:$G$21,0)),0)+IF(OR(I25="Exporta",I25="Importa",I25="Exporta e importa"),'Mi cliente ideal'!$H$7,0)+IF(J25="Sí",'Mi cliente ideal'!$H$8,0))</f>
        <v/>
      </c>
      <c r="Y25" s="26">
        <f>IF($A25="","",IF(X25&gt;='Mi cliente ideal'!$H$33,"A",IF(X25&gt;='Mi cliente ideal'!$H$34,"B","C")))</f>
        <v/>
      </c>
      <c r="Z25" s="27">
        <f>IF(OR($A25="",Q25=""),"",IFERROR(INDEX('Mi cliente ideal'!$H$24:$H$30,MATCH(Q25,'Mi cliente ideal'!$G$24:$G$30,0)),""))</f>
        <v/>
      </c>
      <c r="AA25" s="28">
        <f>IF(AND(ISNUMBER(R25),ISNUMBER(Z25)),R25*Z25,0)</f>
        <v/>
      </c>
      <c r="AB25" s="26">
        <f>IF(OR($A25="",NOT(ISNUMBER(S25))),"",TODAY()-S25)</f>
        <v/>
      </c>
      <c r="AC25" s="26">
        <f>IF(OR($A25="",Q25="Ganado",Q25="Perdido"),"",IF(AND(ISNUMBER(U25),U25&lt;TODAY()),"Acción vencida",IF(AND(ISNUMBER(AB25),AB25&gt;'Mi cliente ideal'!$H$35),"Sin contacto","")))</f>
        <v/>
      </c>
      <c r="AD25" s="27">
        <f>IF($A25="","",COUNTA(F25:O25)/10)</f>
        <v/>
      </c>
      <c r="AE25" s="26">
        <f>IF($A25="","",X25+(1000-ROW())/100000)</f>
        <v/>
      </c>
    </row>
    <row r="26">
      <c r="A26" s="20" t="n"/>
      <c r="B26" s="21" t="n"/>
      <c r="C26" s="20" t="n"/>
      <c r="D26" s="20" t="n"/>
      <c r="E26" s="20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3" t="n"/>
      <c r="O26" s="23" t="n"/>
      <c r="P26" s="20" t="n"/>
      <c r="Q26" s="20" t="n"/>
      <c r="R26" s="24" t="n"/>
      <c r="S26" s="25" t="n"/>
      <c r="T26" s="20" t="n"/>
      <c r="U26" s="25" t="n"/>
      <c r="V26" s="20" t="n"/>
      <c r="W26" s="26">
        <f>IF($A26="","",IF(G26="","Sin ranking",IF(G26&lt;=1000,"Top 1,000",IF(G26&lt;=10000,"Top 10,000",IF(G26&lt;=100000,"Top 100,000","Fuera del Top")))))</f>
        <v/>
      </c>
      <c r="X26" s="26">
        <f>IF($A26="","",IF(COUNTIFS('Mi cliente ideal'!$A$5:$A$23,C26,'Mi cliente ideal'!$B$5:$B$23,"Sí")&gt;0,'Mi cliente ideal'!$H$5,0)+IF(COUNTIFS('Mi cliente ideal'!$D$5:$D$29,D26,'Mi cliente ideal'!$E$5:$E$29,"Sí")&gt;0,'Mi cliente ideal'!$H$6,0)+IFERROR(INDEX('Mi cliente ideal'!$H$11:$H$14,MATCH(E26,'Mi cliente ideal'!$G$11:$G$14,0)),0)+IFERROR(INDEX('Mi cliente ideal'!$H$17:$H$21,MATCH(W26,'Mi cliente ideal'!$G$17:$G$21,0)),0)+IF(OR(I26="Exporta",I26="Importa",I26="Exporta e importa"),'Mi cliente ideal'!$H$7,0)+IF(J26="Sí",'Mi cliente ideal'!$H$8,0))</f>
        <v/>
      </c>
      <c r="Y26" s="26">
        <f>IF($A26="","",IF(X26&gt;='Mi cliente ideal'!$H$33,"A",IF(X26&gt;='Mi cliente ideal'!$H$34,"B","C")))</f>
        <v/>
      </c>
      <c r="Z26" s="27">
        <f>IF(OR($A26="",Q26=""),"",IFERROR(INDEX('Mi cliente ideal'!$H$24:$H$30,MATCH(Q26,'Mi cliente ideal'!$G$24:$G$30,0)),""))</f>
        <v/>
      </c>
      <c r="AA26" s="28">
        <f>IF(AND(ISNUMBER(R26),ISNUMBER(Z26)),R26*Z26,0)</f>
        <v/>
      </c>
      <c r="AB26" s="26">
        <f>IF(OR($A26="",NOT(ISNUMBER(S26))),"",TODAY()-S26)</f>
        <v/>
      </c>
      <c r="AC26" s="26">
        <f>IF(OR($A26="",Q26="Ganado",Q26="Perdido"),"",IF(AND(ISNUMBER(U26),U26&lt;TODAY()),"Acción vencida",IF(AND(ISNUMBER(AB26),AB26&gt;'Mi cliente ideal'!$H$35),"Sin contacto","")))</f>
        <v/>
      </c>
      <c r="AD26" s="27">
        <f>IF($A26="","",COUNTA(F26:O26)/10)</f>
        <v/>
      </c>
      <c r="AE26" s="26">
        <f>IF($A26="","",X26+(1000-ROW())/100000)</f>
        <v/>
      </c>
    </row>
    <row r="27">
      <c r="A27" s="20" t="n"/>
      <c r="B27" s="21" t="n"/>
      <c r="C27" s="20" t="n"/>
      <c r="D27" s="20" t="n"/>
      <c r="E27" s="20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3" t="n"/>
      <c r="O27" s="23" t="n"/>
      <c r="P27" s="20" t="n"/>
      <c r="Q27" s="20" t="n"/>
      <c r="R27" s="24" t="n"/>
      <c r="S27" s="25" t="n"/>
      <c r="T27" s="20" t="n"/>
      <c r="U27" s="25" t="n"/>
      <c r="V27" s="20" t="n"/>
      <c r="W27" s="26">
        <f>IF($A27="","",IF(G27="","Sin ranking",IF(G27&lt;=1000,"Top 1,000",IF(G27&lt;=10000,"Top 10,000",IF(G27&lt;=100000,"Top 100,000","Fuera del Top")))))</f>
        <v/>
      </c>
      <c r="X27" s="26">
        <f>IF($A27="","",IF(COUNTIFS('Mi cliente ideal'!$A$5:$A$23,C27,'Mi cliente ideal'!$B$5:$B$23,"Sí")&gt;0,'Mi cliente ideal'!$H$5,0)+IF(COUNTIFS('Mi cliente ideal'!$D$5:$D$29,D27,'Mi cliente ideal'!$E$5:$E$29,"Sí")&gt;0,'Mi cliente ideal'!$H$6,0)+IFERROR(INDEX('Mi cliente ideal'!$H$11:$H$14,MATCH(E27,'Mi cliente ideal'!$G$11:$G$14,0)),0)+IFERROR(INDEX('Mi cliente ideal'!$H$17:$H$21,MATCH(W27,'Mi cliente ideal'!$G$17:$G$21,0)),0)+IF(OR(I27="Exporta",I27="Importa",I27="Exporta e importa"),'Mi cliente ideal'!$H$7,0)+IF(J27="Sí",'Mi cliente ideal'!$H$8,0))</f>
        <v/>
      </c>
      <c r="Y27" s="26">
        <f>IF($A27="","",IF(X27&gt;='Mi cliente ideal'!$H$33,"A",IF(X27&gt;='Mi cliente ideal'!$H$34,"B","C")))</f>
        <v/>
      </c>
      <c r="Z27" s="27">
        <f>IF(OR($A27="",Q27=""),"",IFERROR(INDEX('Mi cliente ideal'!$H$24:$H$30,MATCH(Q27,'Mi cliente ideal'!$G$24:$G$30,0)),""))</f>
        <v/>
      </c>
      <c r="AA27" s="28">
        <f>IF(AND(ISNUMBER(R27),ISNUMBER(Z27)),R27*Z27,0)</f>
        <v/>
      </c>
      <c r="AB27" s="26">
        <f>IF(OR($A27="",NOT(ISNUMBER(S27))),"",TODAY()-S27)</f>
        <v/>
      </c>
      <c r="AC27" s="26">
        <f>IF(OR($A27="",Q27="Ganado",Q27="Perdido"),"",IF(AND(ISNUMBER(U27),U27&lt;TODAY()),"Acción vencida",IF(AND(ISNUMBER(AB27),AB27&gt;'Mi cliente ideal'!$H$35),"Sin contacto","")))</f>
        <v/>
      </c>
      <c r="AD27" s="27">
        <f>IF($A27="","",COUNTA(F27:O27)/10)</f>
        <v/>
      </c>
      <c r="AE27" s="26">
        <f>IF($A27="","",X27+(1000-ROW())/100000)</f>
        <v/>
      </c>
    </row>
    <row r="28">
      <c r="A28" s="20" t="n"/>
      <c r="B28" s="21" t="n"/>
      <c r="C28" s="20" t="n"/>
      <c r="D28" s="20" t="n"/>
      <c r="E28" s="20" t="n"/>
      <c r="F28" s="22" t="n"/>
      <c r="G28" s="22" t="n"/>
      <c r="H28" s="22" t="n"/>
      <c r="I28" s="23" t="n"/>
      <c r="J28" s="23" t="n"/>
      <c r="K28" s="23" t="n"/>
      <c r="L28" s="23" t="n"/>
      <c r="M28" s="23" t="n"/>
      <c r="N28" s="23" t="n"/>
      <c r="O28" s="23" t="n"/>
      <c r="P28" s="20" t="n"/>
      <c r="Q28" s="20" t="n"/>
      <c r="R28" s="24" t="n"/>
      <c r="S28" s="25" t="n"/>
      <c r="T28" s="20" t="n"/>
      <c r="U28" s="25" t="n"/>
      <c r="V28" s="20" t="n"/>
      <c r="W28" s="26">
        <f>IF($A28="","",IF(G28="","Sin ranking",IF(G28&lt;=1000,"Top 1,000",IF(G28&lt;=10000,"Top 10,000",IF(G28&lt;=100000,"Top 100,000","Fuera del Top")))))</f>
        <v/>
      </c>
      <c r="X28" s="26">
        <f>IF($A28="","",IF(COUNTIFS('Mi cliente ideal'!$A$5:$A$23,C28,'Mi cliente ideal'!$B$5:$B$23,"Sí")&gt;0,'Mi cliente ideal'!$H$5,0)+IF(COUNTIFS('Mi cliente ideal'!$D$5:$D$29,D28,'Mi cliente ideal'!$E$5:$E$29,"Sí")&gt;0,'Mi cliente ideal'!$H$6,0)+IFERROR(INDEX('Mi cliente ideal'!$H$11:$H$14,MATCH(E28,'Mi cliente ideal'!$G$11:$G$14,0)),0)+IFERROR(INDEX('Mi cliente ideal'!$H$17:$H$21,MATCH(W28,'Mi cliente ideal'!$G$17:$G$21,0)),0)+IF(OR(I28="Exporta",I28="Importa",I28="Exporta e importa"),'Mi cliente ideal'!$H$7,0)+IF(J28="Sí",'Mi cliente ideal'!$H$8,0))</f>
        <v/>
      </c>
      <c r="Y28" s="26">
        <f>IF($A28="","",IF(X28&gt;='Mi cliente ideal'!$H$33,"A",IF(X28&gt;='Mi cliente ideal'!$H$34,"B","C")))</f>
        <v/>
      </c>
      <c r="Z28" s="27">
        <f>IF(OR($A28="",Q28=""),"",IFERROR(INDEX('Mi cliente ideal'!$H$24:$H$30,MATCH(Q28,'Mi cliente ideal'!$G$24:$G$30,0)),""))</f>
        <v/>
      </c>
      <c r="AA28" s="28">
        <f>IF(AND(ISNUMBER(R28),ISNUMBER(Z28)),R28*Z28,0)</f>
        <v/>
      </c>
      <c r="AB28" s="26">
        <f>IF(OR($A28="",NOT(ISNUMBER(S28))),"",TODAY()-S28)</f>
        <v/>
      </c>
      <c r="AC28" s="26">
        <f>IF(OR($A28="",Q28="Ganado",Q28="Perdido"),"",IF(AND(ISNUMBER(U28),U28&lt;TODAY()),"Acción vencida",IF(AND(ISNUMBER(AB28),AB28&gt;'Mi cliente ideal'!$H$35),"Sin contacto","")))</f>
        <v/>
      </c>
      <c r="AD28" s="27">
        <f>IF($A28="","",COUNTA(F28:O28)/10)</f>
        <v/>
      </c>
      <c r="AE28" s="26">
        <f>IF($A28="","",X28+(1000-ROW())/100000)</f>
        <v/>
      </c>
    </row>
    <row r="29">
      <c r="A29" s="20" t="n"/>
      <c r="B29" s="21" t="n"/>
      <c r="C29" s="20" t="n"/>
      <c r="D29" s="20" t="n"/>
      <c r="E29" s="20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3" t="n"/>
      <c r="O29" s="23" t="n"/>
      <c r="P29" s="20" t="n"/>
      <c r="Q29" s="20" t="n"/>
      <c r="R29" s="24" t="n"/>
      <c r="S29" s="25" t="n"/>
      <c r="T29" s="20" t="n"/>
      <c r="U29" s="25" t="n"/>
      <c r="V29" s="20" t="n"/>
      <c r="W29" s="26">
        <f>IF($A29="","",IF(G29="","Sin ranking",IF(G29&lt;=1000,"Top 1,000",IF(G29&lt;=10000,"Top 10,000",IF(G29&lt;=100000,"Top 100,000","Fuera del Top")))))</f>
        <v/>
      </c>
      <c r="X29" s="26">
        <f>IF($A29="","",IF(COUNTIFS('Mi cliente ideal'!$A$5:$A$23,C29,'Mi cliente ideal'!$B$5:$B$23,"Sí")&gt;0,'Mi cliente ideal'!$H$5,0)+IF(COUNTIFS('Mi cliente ideal'!$D$5:$D$29,D29,'Mi cliente ideal'!$E$5:$E$29,"Sí")&gt;0,'Mi cliente ideal'!$H$6,0)+IFERROR(INDEX('Mi cliente ideal'!$H$11:$H$14,MATCH(E29,'Mi cliente ideal'!$G$11:$G$14,0)),0)+IFERROR(INDEX('Mi cliente ideal'!$H$17:$H$21,MATCH(W29,'Mi cliente ideal'!$G$17:$G$21,0)),0)+IF(OR(I29="Exporta",I29="Importa",I29="Exporta e importa"),'Mi cliente ideal'!$H$7,0)+IF(J29="Sí",'Mi cliente ideal'!$H$8,0))</f>
        <v/>
      </c>
      <c r="Y29" s="26">
        <f>IF($A29="","",IF(X29&gt;='Mi cliente ideal'!$H$33,"A",IF(X29&gt;='Mi cliente ideal'!$H$34,"B","C")))</f>
        <v/>
      </c>
      <c r="Z29" s="27">
        <f>IF(OR($A29="",Q29=""),"",IFERROR(INDEX('Mi cliente ideal'!$H$24:$H$30,MATCH(Q29,'Mi cliente ideal'!$G$24:$G$30,0)),""))</f>
        <v/>
      </c>
      <c r="AA29" s="28">
        <f>IF(AND(ISNUMBER(R29),ISNUMBER(Z29)),R29*Z29,0)</f>
        <v/>
      </c>
      <c r="AB29" s="26">
        <f>IF(OR($A29="",NOT(ISNUMBER(S29))),"",TODAY()-S29)</f>
        <v/>
      </c>
      <c r="AC29" s="26">
        <f>IF(OR($A29="",Q29="Ganado",Q29="Perdido"),"",IF(AND(ISNUMBER(U29),U29&lt;TODAY()),"Acción vencida",IF(AND(ISNUMBER(AB29),AB29&gt;'Mi cliente ideal'!$H$35),"Sin contacto","")))</f>
        <v/>
      </c>
      <c r="AD29" s="27">
        <f>IF($A29="","",COUNTA(F29:O29)/10)</f>
        <v/>
      </c>
      <c r="AE29" s="26">
        <f>IF($A29="","",X29+(1000-ROW())/100000)</f>
        <v/>
      </c>
    </row>
    <row r="30">
      <c r="A30" s="20" t="n"/>
      <c r="B30" s="21" t="n"/>
      <c r="C30" s="20" t="n"/>
      <c r="D30" s="20" t="n"/>
      <c r="E30" s="20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3" t="n"/>
      <c r="O30" s="23" t="n"/>
      <c r="P30" s="20" t="n"/>
      <c r="Q30" s="20" t="n"/>
      <c r="R30" s="24" t="n"/>
      <c r="S30" s="25" t="n"/>
      <c r="T30" s="20" t="n"/>
      <c r="U30" s="25" t="n"/>
      <c r="V30" s="20" t="n"/>
      <c r="W30" s="26">
        <f>IF($A30="","",IF(G30="","Sin ranking",IF(G30&lt;=1000,"Top 1,000",IF(G30&lt;=10000,"Top 10,000",IF(G30&lt;=100000,"Top 100,000","Fuera del Top")))))</f>
        <v/>
      </c>
      <c r="X30" s="26">
        <f>IF($A30="","",IF(COUNTIFS('Mi cliente ideal'!$A$5:$A$23,C30,'Mi cliente ideal'!$B$5:$B$23,"Sí")&gt;0,'Mi cliente ideal'!$H$5,0)+IF(COUNTIFS('Mi cliente ideal'!$D$5:$D$29,D30,'Mi cliente ideal'!$E$5:$E$29,"Sí")&gt;0,'Mi cliente ideal'!$H$6,0)+IFERROR(INDEX('Mi cliente ideal'!$H$11:$H$14,MATCH(E30,'Mi cliente ideal'!$G$11:$G$14,0)),0)+IFERROR(INDEX('Mi cliente ideal'!$H$17:$H$21,MATCH(W30,'Mi cliente ideal'!$G$17:$G$21,0)),0)+IF(OR(I30="Exporta",I30="Importa",I30="Exporta e importa"),'Mi cliente ideal'!$H$7,0)+IF(J30="Sí",'Mi cliente ideal'!$H$8,0))</f>
        <v/>
      </c>
      <c r="Y30" s="26">
        <f>IF($A30="","",IF(X30&gt;='Mi cliente ideal'!$H$33,"A",IF(X30&gt;='Mi cliente ideal'!$H$34,"B","C")))</f>
        <v/>
      </c>
      <c r="Z30" s="27">
        <f>IF(OR($A30="",Q30=""),"",IFERROR(INDEX('Mi cliente ideal'!$H$24:$H$30,MATCH(Q30,'Mi cliente ideal'!$G$24:$G$30,0)),""))</f>
        <v/>
      </c>
      <c r="AA30" s="28">
        <f>IF(AND(ISNUMBER(R30),ISNUMBER(Z30)),R30*Z30,0)</f>
        <v/>
      </c>
      <c r="AB30" s="26">
        <f>IF(OR($A30="",NOT(ISNUMBER(S30))),"",TODAY()-S30)</f>
        <v/>
      </c>
      <c r="AC30" s="26">
        <f>IF(OR($A30="",Q30="Ganado",Q30="Perdido"),"",IF(AND(ISNUMBER(U30),U30&lt;TODAY()),"Acción vencida",IF(AND(ISNUMBER(AB30),AB30&gt;'Mi cliente ideal'!$H$35),"Sin contacto","")))</f>
        <v/>
      </c>
      <c r="AD30" s="27">
        <f>IF($A30="","",COUNTA(F30:O30)/10)</f>
        <v/>
      </c>
      <c r="AE30" s="26">
        <f>IF($A30="","",X30+(1000-ROW())/100000)</f>
        <v/>
      </c>
    </row>
    <row r="31">
      <c r="A31" s="20" t="n"/>
      <c r="B31" s="21" t="n"/>
      <c r="C31" s="20" t="n"/>
      <c r="D31" s="20" t="n"/>
      <c r="E31" s="20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3" t="n"/>
      <c r="O31" s="23" t="n"/>
      <c r="P31" s="20" t="n"/>
      <c r="Q31" s="20" t="n"/>
      <c r="R31" s="24" t="n"/>
      <c r="S31" s="25" t="n"/>
      <c r="T31" s="20" t="n"/>
      <c r="U31" s="25" t="n"/>
      <c r="V31" s="20" t="n"/>
      <c r="W31" s="26">
        <f>IF($A31="","",IF(G31="","Sin ranking",IF(G31&lt;=1000,"Top 1,000",IF(G31&lt;=10000,"Top 10,000",IF(G31&lt;=100000,"Top 100,000","Fuera del Top")))))</f>
        <v/>
      </c>
      <c r="X31" s="26">
        <f>IF($A31="","",IF(COUNTIFS('Mi cliente ideal'!$A$5:$A$23,C31,'Mi cliente ideal'!$B$5:$B$23,"Sí")&gt;0,'Mi cliente ideal'!$H$5,0)+IF(COUNTIFS('Mi cliente ideal'!$D$5:$D$29,D31,'Mi cliente ideal'!$E$5:$E$29,"Sí")&gt;0,'Mi cliente ideal'!$H$6,0)+IFERROR(INDEX('Mi cliente ideal'!$H$11:$H$14,MATCH(E31,'Mi cliente ideal'!$G$11:$G$14,0)),0)+IFERROR(INDEX('Mi cliente ideal'!$H$17:$H$21,MATCH(W31,'Mi cliente ideal'!$G$17:$G$21,0)),0)+IF(OR(I31="Exporta",I31="Importa",I31="Exporta e importa"),'Mi cliente ideal'!$H$7,0)+IF(J31="Sí",'Mi cliente ideal'!$H$8,0))</f>
        <v/>
      </c>
      <c r="Y31" s="26">
        <f>IF($A31="","",IF(X31&gt;='Mi cliente ideal'!$H$33,"A",IF(X31&gt;='Mi cliente ideal'!$H$34,"B","C")))</f>
        <v/>
      </c>
      <c r="Z31" s="27">
        <f>IF(OR($A31="",Q31=""),"",IFERROR(INDEX('Mi cliente ideal'!$H$24:$H$30,MATCH(Q31,'Mi cliente ideal'!$G$24:$G$30,0)),""))</f>
        <v/>
      </c>
      <c r="AA31" s="28">
        <f>IF(AND(ISNUMBER(R31),ISNUMBER(Z31)),R31*Z31,0)</f>
        <v/>
      </c>
      <c r="AB31" s="26">
        <f>IF(OR($A31="",NOT(ISNUMBER(S31))),"",TODAY()-S31)</f>
        <v/>
      </c>
      <c r="AC31" s="26">
        <f>IF(OR($A31="",Q31="Ganado",Q31="Perdido"),"",IF(AND(ISNUMBER(U31),U31&lt;TODAY()),"Acción vencida",IF(AND(ISNUMBER(AB31),AB31&gt;'Mi cliente ideal'!$H$35),"Sin contacto","")))</f>
        <v/>
      </c>
      <c r="AD31" s="27">
        <f>IF($A31="","",COUNTA(F31:O31)/10)</f>
        <v/>
      </c>
      <c r="AE31" s="26">
        <f>IF($A31="","",X31+(1000-ROW())/100000)</f>
        <v/>
      </c>
    </row>
    <row r="32">
      <c r="A32" s="20" t="n"/>
      <c r="B32" s="21" t="n"/>
      <c r="C32" s="20" t="n"/>
      <c r="D32" s="20" t="n"/>
      <c r="E32" s="20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3" t="n"/>
      <c r="O32" s="23" t="n"/>
      <c r="P32" s="20" t="n"/>
      <c r="Q32" s="20" t="n"/>
      <c r="R32" s="24" t="n"/>
      <c r="S32" s="25" t="n"/>
      <c r="T32" s="20" t="n"/>
      <c r="U32" s="25" t="n"/>
      <c r="V32" s="20" t="n"/>
      <c r="W32" s="26">
        <f>IF($A32="","",IF(G32="","Sin ranking",IF(G32&lt;=1000,"Top 1,000",IF(G32&lt;=10000,"Top 10,000",IF(G32&lt;=100000,"Top 100,000","Fuera del Top")))))</f>
        <v/>
      </c>
      <c r="X32" s="26">
        <f>IF($A32="","",IF(COUNTIFS('Mi cliente ideal'!$A$5:$A$23,C32,'Mi cliente ideal'!$B$5:$B$23,"Sí")&gt;0,'Mi cliente ideal'!$H$5,0)+IF(COUNTIFS('Mi cliente ideal'!$D$5:$D$29,D32,'Mi cliente ideal'!$E$5:$E$29,"Sí")&gt;0,'Mi cliente ideal'!$H$6,0)+IFERROR(INDEX('Mi cliente ideal'!$H$11:$H$14,MATCH(E32,'Mi cliente ideal'!$G$11:$G$14,0)),0)+IFERROR(INDEX('Mi cliente ideal'!$H$17:$H$21,MATCH(W32,'Mi cliente ideal'!$G$17:$G$21,0)),0)+IF(OR(I32="Exporta",I32="Importa",I32="Exporta e importa"),'Mi cliente ideal'!$H$7,0)+IF(J32="Sí",'Mi cliente ideal'!$H$8,0))</f>
        <v/>
      </c>
      <c r="Y32" s="26">
        <f>IF($A32="","",IF(X32&gt;='Mi cliente ideal'!$H$33,"A",IF(X32&gt;='Mi cliente ideal'!$H$34,"B","C")))</f>
        <v/>
      </c>
      <c r="Z32" s="27">
        <f>IF(OR($A32="",Q32=""),"",IFERROR(INDEX('Mi cliente ideal'!$H$24:$H$30,MATCH(Q32,'Mi cliente ideal'!$G$24:$G$30,0)),""))</f>
        <v/>
      </c>
      <c r="AA32" s="28">
        <f>IF(AND(ISNUMBER(R32),ISNUMBER(Z32)),R32*Z32,0)</f>
        <v/>
      </c>
      <c r="AB32" s="26">
        <f>IF(OR($A32="",NOT(ISNUMBER(S32))),"",TODAY()-S32)</f>
        <v/>
      </c>
      <c r="AC32" s="26">
        <f>IF(OR($A32="",Q32="Ganado",Q32="Perdido"),"",IF(AND(ISNUMBER(U32),U32&lt;TODAY()),"Acción vencida",IF(AND(ISNUMBER(AB32),AB32&gt;'Mi cliente ideal'!$H$35),"Sin contacto","")))</f>
        <v/>
      </c>
      <c r="AD32" s="27">
        <f>IF($A32="","",COUNTA(F32:O32)/10)</f>
        <v/>
      </c>
      <c r="AE32" s="26">
        <f>IF($A32="","",X32+(1000-ROW())/100000)</f>
        <v/>
      </c>
    </row>
    <row r="33">
      <c r="A33" s="20" t="n"/>
      <c r="B33" s="21" t="n"/>
      <c r="C33" s="20" t="n"/>
      <c r="D33" s="20" t="n"/>
      <c r="E33" s="20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3" t="n"/>
      <c r="O33" s="23" t="n"/>
      <c r="P33" s="20" t="n"/>
      <c r="Q33" s="20" t="n"/>
      <c r="R33" s="24" t="n"/>
      <c r="S33" s="25" t="n"/>
      <c r="T33" s="20" t="n"/>
      <c r="U33" s="25" t="n"/>
      <c r="V33" s="20" t="n"/>
      <c r="W33" s="26">
        <f>IF($A33="","",IF(G33="","Sin ranking",IF(G33&lt;=1000,"Top 1,000",IF(G33&lt;=10000,"Top 10,000",IF(G33&lt;=100000,"Top 100,000","Fuera del Top")))))</f>
        <v/>
      </c>
      <c r="X33" s="26">
        <f>IF($A33="","",IF(COUNTIFS('Mi cliente ideal'!$A$5:$A$23,C33,'Mi cliente ideal'!$B$5:$B$23,"Sí")&gt;0,'Mi cliente ideal'!$H$5,0)+IF(COUNTIFS('Mi cliente ideal'!$D$5:$D$29,D33,'Mi cliente ideal'!$E$5:$E$29,"Sí")&gt;0,'Mi cliente ideal'!$H$6,0)+IFERROR(INDEX('Mi cliente ideal'!$H$11:$H$14,MATCH(E33,'Mi cliente ideal'!$G$11:$G$14,0)),0)+IFERROR(INDEX('Mi cliente ideal'!$H$17:$H$21,MATCH(W33,'Mi cliente ideal'!$G$17:$G$21,0)),0)+IF(OR(I33="Exporta",I33="Importa",I33="Exporta e importa"),'Mi cliente ideal'!$H$7,0)+IF(J33="Sí",'Mi cliente ideal'!$H$8,0))</f>
        <v/>
      </c>
      <c r="Y33" s="26">
        <f>IF($A33="","",IF(X33&gt;='Mi cliente ideal'!$H$33,"A",IF(X33&gt;='Mi cliente ideal'!$H$34,"B","C")))</f>
        <v/>
      </c>
      <c r="Z33" s="27">
        <f>IF(OR($A33="",Q33=""),"",IFERROR(INDEX('Mi cliente ideal'!$H$24:$H$30,MATCH(Q33,'Mi cliente ideal'!$G$24:$G$30,0)),""))</f>
        <v/>
      </c>
      <c r="AA33" s="28">
        <f>IF(AND(ISNUMBER(R33),ISNUMBER(Z33)),R33*Z33,0)</f>
        <v/>
      </c>
      <c r="AB33" s="26">
        <f>IF(OR($A33="",NOT(ISNUMBER(S33))),"",TODAY()-S33)</f>
        <v/>
      </c>
      <c r="AC33" s="26">
        <f>IF(OR($A33="",Q33="Ganado",Q33="Perdido"),"",IF(AND(ISNUMBER(U33),U33&lt;TODAY()),"Acción vencida",IF(AND(ISNUMBER(AB33),AB33&gt;'Mi cliente ideal'!$H$35),"Sin contacto","")))</f>
        <v/>
      </c>
      <c r="AD33" s="27">
        <f>IF($A33="","",COUNTA(F33:O33)/10)</f>
        <v/>
      </c>
      <c r="AE33" s="26">
        <f>IF($A33="","",X33+(1000-ROW())/100000)</f>
        <v/>
      </c>
    </row>
    <row r="34">
      <c r="A34" s="20" t="n"/>
      <c r="B34" s="21" t="n"/>
      <c r="C34" s="20" t="n"/>
      <c r="D34" s="20" t="n"/>
      <c r="E34" s="20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3" t="n"/>
      <c r="O34" s="23" t="n"/>
      <c r="P34" s="20" t="n"/>
      <c r="Q34" s="20" t="n"/>
      <c r="R34" s="24" t="n"/>
      <c r="S34" s="25" t="n"/>
      <c r="T34" s="20" t="n"/>
      <c r="U34" s="25" t="n"/>
      <c r="V34" s="20" t="n"/>
      <c r="W34" s="26">
        <f>IF($A34="","",IF(G34="","Sin ranking",IF(G34&lt;=1000,"Top 1,000",IF(G34&lt;=10000,"Top 10,000",IF(G34&lt;=100000,"Top 100,000","Fuera del Top")))))</f>
        <v/>
      </c>
      <c r="X34" s="26">
        <f>IF($A34="","",IF(COUNTIFS('Mi cliente ideal'!$A$5:$A$23,C34,'Mi cliente ideal'!$B$5:$B$23,"Sí")&gt;0,'Mi cliente ideal'!$H$5,0)+IF(COUNTIFS('Mi cliente ideal'!$D$5:$D$29,D34,'Mi cliente ideal'!$E$5:$E$29,"Sí")&gt;0,'Mi cliente ideal'!$H$6,0)+IFERROR(INDEX('Mi cliente ideal'!$H$11:$H$14,MATCH(E34,'Mi cliente ideal'!$G$11:$G$14,0)),0)+IFERROR(INDEX('Mi cliente ideal'!$H$17:$H$21,MATCH(W34,'Mi cliente ideal'!$G$17:$G$21,0)),0)+IF(OR(I34="Exporta",I34="Importa",I34="Exporta e importa"),'Mi cliente ideal'!$H$7,0)+IF(J34="Sí",'Mi cliente ideal'!$H$8,0))</f>
        <v/>
      </c>
      <c r="Y34" s="26">
        <f>IF($A34="","",IF(X34&gt;='Mi cliente ideal'!$H$33,"A",IF(X34&gt;='Mi cliente ideal'!$H$34,"B","C")))</f>
        <v/>
      </c>
      <c r="Z34" s="27">
        <f>IF(OR($A34="",Q34=""),"",IFERROR(INDEX('Mi cliente ideal'!$H$24:$H$30,MATCH(Q34,'Mi cliente ideal'!$G$24:$G$30,0)),""))</f>
        <v/>
      </c>
      <c r="AA34" s="28">
        <f>IF(AND(ISNUMBER(R34),ISNUMBER(Z34)),R34*Z34,0)</f>
        <v/>
      </c>
      <c r="AB34" s="26">
        <f>IF(OR($A34="",NOT(ISNUMBER(S34))),"",TODAY()-S34)</f>
        <v/>
      </c>
      <c r="AC34" s="26">
        <f>IF(OR($A34="",Q34="Ganado",Q34="Perdido"),"",IF(AND(ISNUMBER(U34),U34&lt;TODAY()),"Acción vencida",IF(AND(ISNUMBER(AB34),AB34&gt;'Mi cliente ideal'!$H$35),"Sin contacto","")))</f>
        <v/>
      </c>
      <c r="AD34" s="27">
        <f>IF($A34="","",COUNTA(F34:O34)/10)</f>
        <v/>
      </c>
      <c r="AE34" s="26">
        <f>IF($A34="","",X34+(1000-ROW())/100000)</f>
        <v/>
      </c>
    </row>
    <row r="35">
      <c r="A35" s="20" t="n"/>
      <c r="B35" s="21" t="n"/>
      <c r="C35" s="20" t="n"/>
      <c r="D35" s="20" t="n"/>
      <c r="E35" s="20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3" t="n"/>
      <c r="O35" s="23" t="n"/>
      <c r="P35" s="20" t="n"/>
      <c r="Q35" s="20" t="n"/>
      <c r="R35" s="24" t="n"/>
      <c r="S35" s="25" t="n"/>
      <c r="T35" s="20" t="n"/>
      <c r="U35" s="25" t="n"/>
      <c r="V35" s="20" t="n"/>
      <c r="W35" s="26">
        <f>IF($A35="","",IF(G35="","Sin ranking",IF(G35&lt;=1000,"Top 1,000",IF(G35&lt;=10000,"Top 10,000",IF(G35&lt;=100000,"Top 100,000","Fuera del Top")))))</f>
        <v/>
      </c>
      <c r="X35" s="26">
        <f>IF($A35="","",IF(COUNTIFS('Mi cliente ideal'!$A$5:$A$23,C35,'Mi cliente ideal'!$B$5:$B$23,"Sí")&gt;0,'Mi cliente ideal'!$H$5,0)+IF(COUNTIFS('Mi cliente ideal'!$D$5:$D$29,D35,'Mi cliente ideal'!$E$5:$E$29,"Sí")&gt;0,'Mi cliente ideal'!$H$6,0)+IFERROR(INDEX('Mi cliente ideal'!$H$11:$H$14,MATCH(E35,'Mi cliente ideal'!$G$11:$G$14,0)),0)+IFERROR(INDEX('Mi cliente ideal'!$H$17:$H$21,MATCH(W35,'Mi cliente ideal'!$G$17:$G$21,0)),0)+IF(OR(I35="Exporta",I35="Importa",I35="Exporta e importa"),'Mi cliente ideal'!$H$7,0)+IF(J35="Sí",'Mi cliente ideal'!$H$8,0))</f>
        <v/>
      </c>
      <c r="Y35" s="26">
        <f>IF($A35="","",IF(X35&gt;='Mi cliente ideal'!$H$33,"A",IF(X35&gt;='Mi cliente ideal'!$H$34,"B","C")))</f>
        <v/>
      </c>
      <c r="Z35" s="27">
        <f>IF(OR($A35="",Q35=""),"",IFERROR(INDEX('Mi cliente ideal'!$H$24:$H$30,MATCH(Q35,'Mi cliente ideal'!$G$24:$G$30,0)),""))</f>
        <v/>
      </c>
      <c r="AA35" s="28">
        <f>IF(AND(ISNUMBER(R35),ISNUMBER(Z35)),R35*Z35,0)</f>
        <v/>
      </c>
      <c r="AB35" s="26">
        <f>IF(OR($A35="",NOT(ISNUMBER(S35))),"",TODAY()-S35)</f>
        <v/>
      </c>
      <c r="AC35" s="26">
        <f>IF(OR($A35="",Q35="Ganado",Q35="Perdido"),"",IF(AND(ISNUMBER(U35),U35&lt;TODAY()),"Acción vencida",IF(AND(ISNUMBER(AB35),AB35&gt;'Mi cliente ideal'!$H$35),"Sin contacto","")))</f>
        <v/>
      </c>
      <c r="AD35" s="27">
        <f>IF($A35="","",COUNTA(F35:O35)/10)</f>
        <v/>
      </c>
      <c r="AE35" s="26">
        <f>IF($A35="","",X35+(1000-ROW())/100000)</f>
        <v/>
      </c>
    </row>
    <row r="36">
      <c r="A36" s="20" t="n"/>
      <c r="B36" s="21" t="n"/>
      <c r="C36" s="20" t="n"/>
      <c r="D36" s="20" t="n"/>
      <c r="E36" s="20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3" t="n"/>
      <c r="O36" s="23" t="n"/>
      <c r="P36" s="20" t="n"/>
      <c r="Q36" s="20" t="n"/>
      <c r="R36" s="24" t="n"/>
      <c r="S36" s="25" t="n"/>
      <c r="T36" s="20" t="n"/>
      <c r="U36" s="25" t="n"/>
      <c r="V36" s="20" t="n"/>
      <c r="W36" s="26">
        <f>IF($A36="","",IF(G36="","Sin ranking",IF(G36&lt;=1000,"Top 1,000",IF(G36&lt;=10000,"Top 10,000",IF(G36&lt;=100000,"Top 100,000","Fuera del Top")))))</f>
        <v/>
      </c>
      <c r="X36" s="26">
        <f>IF($A36="","",IF(COUNTIFS('Mi cliente ideal'!$A$5:$A$23,C36,'Mi cliente ideal'!$B$5:$B$23,"Sí")&gt;0,'Mi cliente ideal'!$H$5,0)+IF(COUNTIFS('Mi cliente ideal'!$D$5:$D$29,D36,'Mi cliente ideal'!$E$5:$E$29,"Sí")&gt;0,'Mi cliente ideal'!$H$6,0)+IFERROR(INDEX('Mi cliente ideal'!$H$11:$H$14,MATCH(E36,'Mi cliente ideal'!$G$11:$G$14,0)),0)+IFERROR(INDEX('Mi cliente ideal'!$H$17:$H$21,MATCH(W36,'Mi cliente ideal'!$G$17:$G$21,0)),0)+IF(OR(I36="Exporta",I36="Importa",I36="Exporta e importa"),'Mi cliente ideal'!$H$7,0)+IF(J36="Sí",'Mi cliente ideal'!$H$8,0))</f>
        <v/>
      </c>
      <c r="Y36" s="26">
        <f>IF($A36="","",IF(X36&gt;='Mi cliente ideal'!$H$33,"A",IF(X36&gt;='Mi cliente ideal'!$H$34,"B","C")))</f>
        <v/>
      </c>
      <c r="Z36" s="27">
        <f>IF(OR($A36="",Q36=""),"",IFERROR(INDEX('Mi cliente ideal'!$H$24:$H$30,MATCH(Q36,'Mi cliente ideal'!$G$24:$G$30,0)),""))</f>
        <v/>
      </c>
      <c r="AA36" s="28">
        <f>IF(AND(ISNUMBER(R36),ISNUMBER(Z36)),R36*Z36,0)</f>
        <v/>
      </c>
      <c r="AB36" s="26">
        <f>IF(OR($A36="",NOT(ISNUMBER(S36))),"",TODAY()-S36)</f>
        <v/>
      </c>
      <c r="AC36" s="26">
        <f>IF(OR($A36="",Q36="Ganado",Q36="Perdido"),"",IF(AND(ISNUMBER(U36),U36&lt;TODAY()),"Acción vencida",IF(AND(ISNUMBER(AB36),AB36&gt;'Mi cliente ideal'!$H$35),"Sin contacto","")))</f>
        <v/>
      </c>
      <c r="AD36" s="27">
        <f>IF($A36="","",COUNTA(F36:O36)/10)</f>
        <v/>
      </c>
      <c r="AE36" s="26">
        <f>IF($A36="","",X36+(1000-ROW())/100000)</f>
        <v/>
      </c>
    </row>
    <row r="37">
      <c r="A37" s="20" t="n"/>
      <c r="B37" s="21" t="n"/>
      <c r="C37" s="20" t="n"/>
      <c r="D37" s="20" t="n"/>
      <c r="E37" s="20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3" t="n"/>
      <c r="O37" s="23" t="n"/>
      <c r="P37" s="20" t="n"/>
      <c r="Q37" s="20" t="n"/>
      <c r="R37" s="24" t="n"/>
      <c r="S37" s="25" t="n"/>
      <c r="T37" s="20" t="n"/>
      <c r="U37" s="25" t="n"/>
      <c r="V37" s="20" t="n"/>
      <c r="W37" s="26">
        <f>IF($A37="","",IF(G37="","Sin ranking",IF(G37&lt;=1000,"Top 1,000",IF(G37&lt;=10000,"Top 10,000",IF(G37&lt;=100000,"Top 100,000","Fuera del Top")))))</f>
        <v/>
      </c>
      <c r="X37" s="26">
        <f>IF($A37="","",IF(COUNTIFS('Mi cliente ideal'!$A$5:$A$23,C37,'Mi cliente ideal'!$B$5:$B$23,"Sí")&gt;0,'Mi cliente ideal'!$H$5,0)+IF(COUNTIFS('Mi cliente ideal'!$D$5:$D$29,D37,'Mi cliente ideal'!$E$5:$E$29,"Sí")&gt;0,'Mi cliente ideal'!$H$6,0)+IFERROR(INDEX('Mi cliente ideal'!$H$11:$H$14,MATCH(E37,'Mi cliente ideal'!$G$11:$G$14,0)),0)+IFERROR(INDEX('Mi cliente ideal'!$H$17:$H$21,MATCH(W37,'Mi cliente ideal'!$G$17:$G$21,0)),0)+IF(OR(I37="Exporta",I37="Importa",I37="Exporta e importa"),'Mi cliente ideal'!$H$7,0)+IF(J37="Sí",'Mi cliente ideal'!$H$8,0))</f>
        <v/>
      </c>
      <c r="Y37" s="26">
        <f>IF($A37="","",IF(X37&gt;='Mi cliente ideal'!$H$33,"A",IF(X37&gt;='Mi cliente ideal'!$H$34,"B","C")))</f>
        <v/>
      </c>
      <c r="Z37" s="27">
        <f>IF(OR($A37="",Q37=""),"",IFERROR(INDEX('Mi cliente ideal'!$H$24:$H$30,MATCH(Q37,'Mi cliente ideal'!$G$24:$G$30,0)),""))</f>
        <v/>
      </c>
      <c r="AA37" s="28">
        <f>IF(AND(ISNUMBER(R37),ISNUMBER(Z37)),R37*Z37,0)</f>
        <v/>
      </c>
      <c r="AB37" s="26">
        <f>IF(OR($A37="",NOT(ISNUMBER(S37))),"",TODAY()-S37)</f>
        <v/>
      </c>
      <c r="AC37" s="26">
        <f>IF(OR($A37="",Q37="Ganado",Q37="Perdido"),"",IF(AND(ISNUMBER(U37),U37&lt;TODAY()),"Acción vencida",IF(AND(ISNUMBER(AB37),AB37&gt;'Mi cliente ideal'!$H$35),"Sin contacto","")))</f>
        <v/>
      </c>
      <c r="AD37" s="27">
        <f>IF($A37="","",COUNTA(F37:O37)/10)</f>
        <v/>
      </c>
      <c r="AE37" s="26">
        <f>IF($A37="","",X37+(1000-ROW())/100000)</f>
        <v/>
      </c>
    </row>
    <row r="38">
      <c r="A38" s="20" t="n"/>
      <c r="B38" s="21" t="n"/>
      <c r="C38" s="20" t="n"/>
      <c r="D38" s="20" t="n"/>
      <c r="E38" s="20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3" t="n"/>
      <c r="O38" s="23" t="n"/>
      <c r="P38" s="20" t="n"/>
      <c r="Q38" s="20" t="n"/>
      <c r="R38" s="24" t="n"/>
      <c r="S38" s="25" t="n"/>
      <c r="T38" s="20" t="n"/>
      <c r="U38" s="25" t="n"/>
      <c r="V38" s="20" t="n"/>
      <c r="W38" s="26">
        <f>IF($A38="","",IF(G38="","Sin ranking",IF(G38&lt;=1000,"Top 1,000",IF(G38&lt;=10000,"Top 10,000",IF(G38&lt;=100000,"Top 100,000","Fuera del Top")))))</f>
        <v/>
      </c>
      <c r="X38" s="26">
        <f>IF($A38="","",IF(COUNTIFS('Mi cliente ideal'!$A$5:$A$23,C38,'Mi cliente ideal'!$B$5:$B$23,"Sí")&gt;0,'Mi cliente ideal'!$H$5,0)+IF(COUNTIFS('Mi cliente ideal'!$D$5:$D$29,D38,'Mi cliente ideal'!$E$5:$E$29,"Sí")&gt;0,'Mi cliente ideal'!$H$6,0)+IFERROR(INDEX('Mi cliente ideal'!$H$11:$H$14,MATCH(E38,'Mi cliente ideal'!$G$11:$G$14,0)),0)+IFERROR(INDEX('Mi cliente ideal'!$H$17:$H$21,MATCH(W38,'Mi cliente ideal'!$G$17:$G$21,0)),0)+IF(OR(I38="Exporta",I38="Importa",I38="Exporta e importa"),'Mi cliente ideal'!$H$7,0)+IF(J38="Sí",'Mi cliente ideal'!$H$8,0))</f>
        <v/>
      </c>
      <c r="Y38" s="26">
        <f>IF($A38="","",IF(X38&gt;='Mi cliente ideal'!$H$33,"A",IF(X38&gt;='Mi cliente ideal'!$H$34,"B","C")))</f>
        <v/>
      </c>
      <c r="Z38" s="27">
        <f>IF(OR($A38="",Q38=""),"",IFERROR(INDEX('Mi cliente ideal'!$H$24:$H$30,MATCH(Q38,'Mi cliente ideal'!$G$24:$G$30,0)),""))</f>
        <v/>
      </c>
      <c r="AA38" s="28">
        <f>IF(AND(ISNUMBER(R38),ISNUMBER(Z38)),R38*Z38,0)</f>
        <v/>
      </c>
      <c r="AB38" s="26">
        <f>IF(OR($A38="",NOT(ISNUMBER(S38))),"",TODAY()-S38)</f>
        <v/>
      </c>
      <c r="AC38" s="26">
        <f>IF(OR($A38="",Q38="Ganado",Q38="Perdido"),"",IF(AND(ISNUMBER(U38),U38&lt;TODAY()),"Acción vencida",IF(AND(ISNUMBER(AB38),AB38&gt;'Mi cliente ideal'!$H$35),"Sin contacto","")))</f>
        <v/>
      </c>
      <c r="AD38" s="27">
        <f>IF($A38="","",COUNTA(F38:O38)/10)</f>
        <v/>
      </c>
      <c r="AE38" s="26">
        <f>IF($A38="","",X38+(1000-ROW())/100000)</f>
        <v/>
      </c>
    </row>
    <row r="39">
      <c r="A39" s="20" t="n"/>
      <c r="B39" s="21" t="n"/>
      <c r="C39" s="20" t="n"/>
      <c r="D39" s="20" t="n"/>
      <c r="E39" s="20" t="n"/>
      <c r="F39" s="22" t="n"/>
      <c r="G39" s="22" t="n"/>
      <c r="H39" s="22" t="n"/>
      <c r="I39" s="23" t="n"/>
      <c r="J39" s="23" t="n"/>
      <c r="K39" s="23" t="n"/>
      <c r="L39" s="23" t="n"/>
      <c r="M39" s="23" t="n"/>
      <c r="N39" s="23" t="n"/>
      <c r="O39" s="23" t="n"/>
      <c r="P39" s="20" t="n"/>
      <c r="Q39" s="20" t="n"/>
      <c r="R39" s="24" t="n"/>
      <c r="S39" s="25" t="n"/>
      <c r="T39" s="20" t="n"/>
      <c r="U39" s="25" t="n"/>
      <c r="V39" s="20" t="n"/>
      <c r="W39" s="26">
        <f>IF($A39="","",IF(G39="","Sin ranking",IF(G39&lt;=1000,"Top 1,000",IF(G39&lt;=10000,"Top 10,000",IF(G39&lt;=100000,"Top 100,000","Fuera del Top")))))</f>
        <v/>
      </c>
      <c r="X39" s="26">
        <f>IF($A39="","",IF(COUNTIFS('Mi cliente ideal'!$A$5:$A$23,C39,'Mi cliente ideal'!$B$5:$B$23,"Sí")&gt;0,'Mi cliente ideal'!$H$5,0)+IF(COUNTIFS('Mi cliente ideal'!$D$5:$D$29,D39,'Mi cliente ideal'!$E$5:$E$29,"Sí")&gt;0,'Mi cliente ideal'!$H$6,0)+IFERROR(INDEX('Mi cliente ideal'!$H$11:$H$14,MATCH(E39,'Mi cliente ideal'!$G$11:$G$14,0)),0)+IFERROR(INDEX('Mi cliente ideal'!$H$17:$H$21,MATCH(W39,'Mi cliente ideal'!$G$17:$G$21,0)),0)+IF(OR(I39="Exporta",I39="Importa",I39="Exporta e importa"),'Mi cliente ideal'!$H$7,0)+IF(J39="Sí",'Mi cliente ideal'!$H$8,0))</f>
        <v/>
      </c>
      <c r="Y39" s="26">
        <f>IF($A39="","",IF(X39&gt;='Mi cliente ideal'!$H$33,"A",IF(X39&gt;='Mi cliente ideal'!$H$34,"B","C")))</f>
        <v/>
      </c>
      <c r="Z39" s="27">
        <f>IF(OR($A39="",Q39=""),"",IFERROR(INDEX('Mi cliente ideal'!$H$24:$H$30,MATCH(Q39,'Mi cliente ideal'!$G$24:$G$30,0)),""))</f>
        <v/>
      </c>
      <c r="AA39" s="28">
        <f>IF(AND(ISNUMBER(R39),ISNUMBER(Z39)),R39*Z39,0)</f>
        <v/>
      </c>
      <c r="AB39" s="26">
        <f>IF(OR($A39="",NOT(ISNUMBER(S39))),"",TODAY()-S39)</f>
        <v/>
      </c>
      <c r="AC39" s="26">
        <f>IF(OR($A39="",Q39="Ganado",Q39="Perdido"),"",IF(AND(ISNUMBER(U39),U39&lt;TODAY()),"Acción vencida",IF(AND(ISNUMBER(AB39),AB39&gt;'Mi cliente ideal'!$H$35),"Sin contacto","")))</f>
        <v/>
      </c>
      <c r="AD39" s="27">
        <f>IF($A39="","",COUNTA(F39:O39)/10)</f>
        <v/>
      </c>
      <c r="AE39" s="26">
        <f>IF($A39="","",X39+(1000-ROW())/100000)</f>
        <v/>
      </c>
    </row>
    <row r="40">
      <c r="A40" s="20" t="n"/>
      <c r="B40" s="21" t="n"/>
      <c r="C40" s="20" t="n"/>
      <c r="D40" s="20" t="n"/>
      <c r="E40" s="20" t="n"/>
      <c r="F40" s="22" t="n"/>
      <c r="G40" s="22" t="n"/>
      <c r="H40" s="22" t="n"/>
      <c r="I40" s="23" t="n"/>
      <c r="J40" s="23" t="n"/>
      <c r="K40" s="23" t="n"/>
      <c r="L40" s="23" t="n"/>
      <c r="M40" s="23" t="n"/>
      <c r="N40" s="23" t="n"/>
      <c r="O40" s="23" t="n"/>
      <c r="P40" s="20" t="n"/>
      <c r="Q40" s="20" t="n"/>
      <c r="R40" s="24" t="n"/>
      <c r="S40" s="25" t="n"/>
      <c r="T40" s="20" t="n"/>
      <c r="U40" s="25" t="n"/>
      <c r="V40" s="20" t="n"/>
      <c r="W40" s="26">
        <f>IF($A40="","",IF(G40="","Sin ranking",IF(G40&lt;=1000,"Top 1,000",IF(G40&lt;=10000,"Top 10,000",IF(G40&lt;=100000,"Top 100,000","Fuera del Top")))))</f>
        <v/>
      </c>
      <c r="X40" s="26">
        <f>IF($A40="","",IF(COUNTIFS('Mi cliente ideal'!$A$5:$A$23,C40,'Mi cliente ideal'!$B$5:$B$23,"Sí")&gt;0,'Mi cliente ideal'!$H$5,0)+IF(COUNTIFS('Mi cliente ideal'!$D$5:$D$29,D40,'Mi cliente ideal'!$E$5:$E$29,"Sí")&gt;0,'Mi cliente ideal'!$H$6,0)+IFERROR(INDEX('Mi cliente ideal'!$H$11:$H$14,MATCH(E40,'Mi cliente ideal'!$G$11:$G$14,0)),0)+IFERROR(INDEX('Mi cliente ideal'!$H$17:$H$21,MATCH(W40,'Mi cliente ideal'!$G$17:$G$21,0)),0)+IF(OR(I40="Exporta",I40="Importa",I40="Exporta e importa"),'Mi cliente ideal'!$H$7,0)+IF(J40="Sí",'Mi cliente ideal'!$H$8,0))</f>
        <v/>
      </c>
      <c r="Y40" s="26">
        <f>IF($A40="","",IF(X40&gt;='Mi cliente ideal'!$H$33,"A",IF(X40&gt;='Mi cliente ideal'!$H$34,"B","C")))</f>
        <v/>
      </c>
      <c r="Z40" s="27">
        <f>IF(OR($A40="",Q40=""),"",IFERROR(INDEX('Mi cliente ideal'!$H$24:$H$30,MATCH(Q40,'Mi cliente ideal'!$G$24:$G$30,0)),""))</f>
        <v/>
      </c>
      <c r="AA40" s="28">
        <f>IF(AND(ISNUMBER(R40),ISNUMBER(Z40)),R40*Z40,0)</f>
        <v/>
      </c>
      <c r="AB40" s="26">
        <f>IF(OR($A40="",NOT(ISNUMBER(S40))),"",TODAY()-S40)</f>
        <v/>
      </c>
      <c r="AC40" s="26">
        <f>IF(OR($A40="",Q40="Ganado",Q40="Perdido"),"",IF(AND(ISNUMBER(U40),U40&lt;TODAY()),"Acción vencida",IF(AND(ISNUMBER(AB40),AB40&gt;'Mi cliente ideal'!$H$35),"Sin contacto","")))</f>
        <v/>
      </c>
      <c r="AD40" s="27">
        <f>IF($A40="","",COUNTA(F40:O40)/10)</f>
        <v/>
      </c>
      <c r="AE40" s="26">
        <f>IF($A40="","",X40+(1000-ROW())/100000)</f>
        <v/>
      </c>
    </row>
    <row r="41">
      <c r="A41" s="20" t="n"/>
      <c r="B41" s="21" t="n"/>
      <c r="C41" s="20" t="n"/>
      <c r="D41" s="20" t="n"/>
      <c r="E41" s="20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3" t="n"/>
      <c r="O41" s="23" t="n"/>
      <c r="P41" s="20" t="n"/>
      <c r="Q41" s="20" t="n"/>
      <c r="R41" s="24" t="n"/>
      <c r="S41" s="25" t="n"/>
      <c r="T41" s="20" t="n"/>
      <c r="U41" s="25" t="n"/>
      <c r="V41" s="20" t="n"/>
      <c r="W41" s="26">
        <f>IF($A41="","",IF(G41="","Sin ranking",IF(G41&lt;=1000,"Top 1,000",IF(G41&lt;=10000,"Top 10,000",IF(G41&lt;=100000,"Top 100,000","Fuera del Top")))))</f>
        <v/>
      </c>
      <c r="X41" s="26">
        <f>IF($A41="","",IF(COUNTIFS('Mi cliente ideal'!$A$5:$A$23,C41,'Mi cliente ideal'!$B$5:$B$23,"Sí")&gt;0,'Mi cliente ideal'!$H$5,0)+IF(COUNTIFS('Mi cliente ideal'!$D$5:$D$29,D41,'Mi cliente ideal'!$E$5:$E$29,"Sí")&gt;0,'Mi cliente ideal'!$H$6,0)+IFERROR(INDEX('Mi cliente ideal'!$H$11:$H$14,MATCH(E41,'Mi cliente ideal'!$G$11:$G$14,0)),0)+IFERROR(INDEX('Mi cliente ideal'!$H$17:$H$21,MATCH(W41,'Mi cliente ideal'!$G$17:$G$21,0)),0)+IF(OR(I41="Exporta",I41="Importa",I41="Exporta e importa"),'Mi cliente ideal'!$H$7,0)+IF(J41="Sí",'Mi cliente ideal'!$H$8,0))</f>
        <v/>
      </c>
      <c r="Y41" s="26">
        <f>IF($A41="","",IF(X41&gt;='Mi cliente ideal'!$H$33,"A",IF(X41&gt;='Mi cliente ideal'!$H$34,"B","C")))</f>
        <v/>
      </c>
      <c r="Z41" s="27">
        <f>IF(OR($A41="",Q41=""),"",IFERROR(INDEX('Mi cliente ideal'!$H$24:$H$30,MATCH(Q41,'Mi cliente ideal'!$G$24:$G$30,0)),""))</f>
        <v/>
      </c>
      <c r="AA41" s="28">
        <f>IF(AND(ISNUMBER(R41),ISNUMBER(Z41)),R41*Z41,0)</f>
        <v/>
      </c>
      <c r="AB41" s="26">
        <f>IF(OR($A41="",NOT(ISNUMBER(S41))),"",TODAY()-S41)</f>
        <v/>
      </c>
      <c r="AC41" s="26">
        <f>IF(OR($A41="",Q41="Ganado",Q41="Perdido"),"",IF(AND(ISNUMBER(U41),U41&lt;TODAY()),"Acción vencida",IF(AND(ISNUMBER(AB41),AB41&gt;'Mi cliente ideal'!$H$35),"Sin contacto","")))</f>
        <v/>
      </c>
      <c r="AD41" s="27">
        <f>IF($A41="","",COUNTA(F41:O41)/10)</f>
        <v/>
      </c>
      <c r="AE41" s="26">
        <f>IF($A41="","",X41+(1000-ROW())/100000)</f>
        <v/>
      </c>
    </row>
    <row r="42">
      <c r="A42" s="20" t="n"/>
      <c r="B42" s="21" t="n"/>
      <c r="C42" s="20" t="n"/>
      <c r="D42" s="20" t="n"/>
      <c r="E42" s="20" t="n"/>
      <c r="F42" s="22" t="n"/>
      <c r="G42" s="22" t="n"/>
      <c r="H42" s="22" t="n"/>
      <c r="I42" s="23" t="n"/>
      <c r="J42" s="23" t="n"/>
      <c r="K42" s="23" t="n"/>
      <c r="L42" s="23" t="n"/>
      <c r="M42" s="23" t="n"/>
      <c r="N42" s="23" t="n"/>
      <c r="O42" s="23" t="n"/>
      <c r="P42" s="20" t="n"/>
      <c r="Q42" s="20" t="n"/>
      <c r="R42" s="24" t="n"/>
      <c r="S42" s="25" t="n"/>
      <c r="T42" s="20" t="n"/>
      <c r="U42" s="25" t="n"/>
      <c r="V42" s="20" t="n"/>
      <c r="W42" s="26">
        <f>IF($A42="","",IF(G42="","Sin ranking",IF(G42&lt;=1000,"Top 1,000",IF(G42&lt;=10000,"Top 10,000",IF(G42&lt;=100000,"Top 100,000","Fuera del Top")))))</f>
        <v/>
      </c>
      <c r="X42" s="26">
        <f>IF($A42="","",IF(COUNTIFS('Mi cliente ideal'!$A$5:$A$23,C42,'Mi cliente ideal'!$B$5:$B$23,"Sí")&gt;0,'Mi cliente ideal'!$H$5,0)+IF(COUNTIFS('Mi cliente ideal'!$D$5:$D$29,D42,'Mi cliente ideal'!$E$5:$E$29,"Sí")&gt;0,'Mi cliente ideal'!$H$6,0)+IFERROR(INDEX('Mi cliente ideal'!$H$11:$H$14,MATCH(E42,'Mi cliente ideal'!$G$11:$G$14,0)),0)+IFERROR(INDEX('Mi cliente ideal'!$H$17:$H$21,MATCH(W42,'Mi cliente ideal'!$G$17:$G$21,0)),0)+IF(OR(I42="Exporta",I42="Importa",I42="Exporta e importa"),'Mi cliente ideal'!$H$7,0)+IF(J42="Sí",'Mi cliente ideal'!$H$8,0))</f>
        <v/>
      </c>
      <c r="Y42" s="26">
        <f>IF($A42="","",IF(X42&gt;='Mi cliente ideal'!$H$33,"A",IF(X42&gt;='Mi cliente ideal'!$H$34,"B","C")))</f>
        <v/>
      </c>
      <c r="Z42" s="27">
        <f>IF(OR($A42="",Q42=""),"",IFERROR(INDEX('Mi cliente ideal'!$H$24:$H$30,MATCH(Q42,'Mi cliente ideal'!$G$24:$G$30,0)),""))</f>
        <v/>
      </c>
      <c r="AA42" s="28">
        <f>IF(AND(ISNUMBER(R42),ISNUMBER(Z42)),R42*Z42,0)</f>
        <v/>
      </c>
      <c r="AB42" s="26">
        <f>IF(OR($A42="",NOT(ISNUMBER(S42))),"",TODAY()-S42)</f>
        <v/>
      </c>
      <c r="AC42" s="26">
        <f>IF(OR($A42="",Q42="Ganado",Q42="Perdido"),"",IF(AND(ISNUMBER(U42),U42&lt;TODAY()),"Acción vencida",IF(AND(ISNUMBER(AB42),AB42&gt;'Mi cliente ideal'!$H$35),"Sin contacto","")))</f>
        <v/>
      </c>
      <c r="AD42" s="27">
        <f>IF($A42="","",COUNTA(F42:O42)/10)</f>
        <v/>
      </c>
      <c r="AE42" s="26">
        <f>IF($A42="","",X42+(1000-ROW())/100000)</f>
        <v/>
      </c>
    </row>
    <row r="43">
      <c r="A43" s="20" t="n"/>
      <c r="B43" s="21" t="n"/>
      <c r="C43" s="20" t="n"/>
      <c r="D43" s="20" t="n"/>
      <c r="E43" s="20" t="n"/>
      <c r="F43" s="22" t="n"/>
      <c r="G43" s="22" t="n"/>
      <c r="H43" s="22" t="n"/>
      <c r="I43" s="23" t="n"/>
      <c r="J43" s="23" t="n"/>
      <c r="K43" s="23" t="n"/>
      <c r="L43" s="23" t="n"/>
      <c r="M43" s="23" t="n"/>
      <c r="N43" s="23" t="n"/>
      <c r="O43" s="23" t="n"/>
      <c r="P43" s="20" t="n"/>
      <c r="Q43" s="20" t="n"/>
      <c r="R43" s="24" t="n"/>
      <c r="S43" s="25" t="n"/>
      <c r="T43" s="20" t="n"/>
      <c r="U43" s="25" t="n"/>
      <c r="V43" s="20" t="n"/>
      <c r="W43" s="26">
        <f>IF($A43="","",IF(G43="","Sin ranking",IF(G43&lt;=1000,"Top 1,000",IF(G43&lt;=10000,"Top 10,000",IF(G43&lt;=100000,"Top 100,000","Fuera del Top")))))</f>
        <v/>
      </c>
      <c r="X43" s="26">
        <f>IF($A43="","",IF(COUNTIFS('Mi cliente ideal'!$A$5:$A$23,C43,'Mi cliente ideal'!$B$5:$B$23,"Sí")&gt;0,'Mi cliente ideal'!$H$5,0)+IF(COUNTIFS('Mi cliente ideal'!$D$5:$D$29,D43,'Mi cliente ideal'!$E$5:$E$29,"Sí")&gt;0,'Mi cliente ideal'!$H$6,0)+IFERROR(INDEX('Mi cliente ideal'!$H$11:$H$14,MATCH(E43,'Mi cliente ideal'!$G$11:$G$14,0)),0)+IFERROR(INDEX('Mi cliente ideal'!$H$17:$H$21,MATCH(W43,'Mi cliente ideal'!$G$17:$G$21,0)),0)+IF(OR(I43="Exporta",I43="Importa",I43="Exporta e importa"),'Mi cliente ideal'!$H$7,0)+IF(J43="Sí",'Mi cliente ideal'!$H$8,0))</f>
        <v/>
      </c>
      <c r="Y43" s="26">
        <f>IF($A43="","",IF(X43&gt;='Mi cliente ideal'!$H$33,"A",IF(X43&gt;='Mi cliente ideal'!$H$34,"B","C")))</f>
        <v/>
      </c>
      <c r="Z43" s="27">
        <f>IF(OR($A43="",Q43=""),"",IFERROR(INDEX('Mi cliente ideal'!$H$24:$H$30,MATCH(Q43,'Mi cliente ideal'!$G$24:$G$30,0)),""))</f>
        <v/>
      </c>
      <c r="AA43" s="28">
        <f>IF(AND(ISNUMBER(R43),ISNUMBER(Z43)),R43*Z43,0)</f>
        <v/>
      </c>
      <c r="AB43" s="26">
        <f>IF(OR($A43="",NOT(ISNUMBER(S43))),"",TODAY()-S43)</f>
        <v/>
      </c>
      <c r="AC43" s="26">
        <f>IF(OR($A43="",Q43="Ganado",Q43="Perdido"),"",IF(AND(ISNUMBER(U43),U43&lt;TODAY()),"Acción vencida",IF(AND(ISNUMBER(AB43),AB43&gt;'Mi cliente ideal'!$H$35),"Sin contacto","")))</f>
        <v/>
      </c>
      <c r="AD43" s="27">
        <f>IF($A43="","",COUNTA(F43:O43)/10)</f>
        <v/>
      </c>
      <c r="AE43" s="26">
        <f>IF($A43="","",X43+(1000-ROW())/100000)</f>
        <v/>
      </c>
    </row>
    <row r="44">
      <c r="A44" s="20" t="n"/>
      <c r="B44" s="21" t="n"/>
      <c r="C44" s="20" t="n"/>
      <c r="D44" s="20" t="n"/>
      <c r="E44" s="20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3" t="n"/>
      <c r="O44" s="23" t="n"/>
      <c r="P44" s="20" t="n"/>
      <c r="Q44" s="20" t="n"/>
      <c r="R44" s="24" t="n"/>
      <c r="S44" s="25" t="n"/>
      <c r="T44" s="20" t="n"/>
      <c r="U44" s="25" t="n"/>
      <c r="V44" s="20" t="n"/>
      <c r="W44" s="26">
        <f>IF($A44="","",IF(G44="","Sin ranking",IF(G44&lt;=1000,"Top 1,000",IF(G44&lt;=10000,"Top 10,000",IF(G44&lt;=100000,"Top 100,000","Fuera del Top")))))</f>
        <v/>
      </c>
      <c r="X44" s="26">
        <f>IF($A44="","",IF(COUNTIFS('Mi cliente ideal'!$A$5:$A$23,C44,'Mi cliente ideal'!$B$5:$B$23,"Sí")&gt;0,'Mi cliente ideal'!$H$5,0)+IF(COUNTIFS('Mi cliente ideal'!$D$5:$D$29,D44,'Mi cliente ideal'!$E$5:$E$29,"Sí")&gt;0,'Mi cliente ideal'!$H$6,0)+IFERROR(INDEX('Mi cliente ideal'!$H$11:$H$14,MATCH(E44,'Mi cliente ideal'!$G$11:$G$14,0)),0)+IFERROR(INDEX('Mi cliente ideal'!$H$17:$H$21,MATCH(W44,'Mi cliente ideal'!$G$17:$G$21,0)),0)+IF(OR(I44="Exporta",I44="Importa",I44="Exporta e importa"),'Mi cliente ideal'!$H$7,0)+IF(J44="Sí",'Mi cliente ideal'!$H$8,0))</f>
        <v/>
      </c>
      <c r="Y44" s="26">
        <f>IF($A44="","",IF(X44&gt;='Mi cliente ideal'!$H$33,"A",IF(X44&gt;='Mi cliente ideal'!$H$34,"B","C")))</f>
        <v/>
      </c>
      <c r="Z44" s="27">
        <f>IF(OR($A44="",Q44=""),"",IFERROR(INDEX('Mi cliente ideal'!$H$24:$H$30,MATCH(Q44,'Mi cliente ideal'!$G$24:$G$30,0)),""))</f>
        <v/>
      </c>
      <c r="AA44" s="28">
        <f>IF(AND(ISNUMBER(R44),ISNUMBER(Z44)),R44*Z44,0)</f>
        <v/>
      </c>
      <c r="AB44" s="26">
        <f>IF(OR($A44="",NOT(ISNUMBER(S44))),"",TODAY()-S44)</f>
        <v/>
      </c>
      <c r="AC44" s="26">
        <f>IF(OR($A44="",Q44="Ganado",Q44="Perdido"),"",IF(AND(ISNUMBER(U44),U44&lt;TODAY()),"Acción vencida",IF(AND(ISNUMBER(AB44),AB44&gt;'Mi cliente ideal'!$H$35),"Sin contacto","")))</f>
        <v/>
      </c>
      <c r="AD44" s="27">
        <f>IF($A44="","",COUNTA(F44:O44)/10)</f>
        <v/>
      </c>
      <c r="AE44" s="26">
        <f>IF($A44="","",X44+(1000-ROW())/100000)</f>
        <v/>
      </c>
    </row>
    <row r="45">
      <c r="A45" s="20" t="n"/>
      <c r="B45" s="21" t="n"/>
      <c r="C45" s="20" t="n"/>
      <c r="D45" s="20" t="n"/>
      <c r="E45" s="20" t="n"/>
      <c r="F45" s="22" t="n"/>
      <c r="G45" s="22" t="n"/>
      <c r="H45" s="22" t="n"/>
      <c r="I45" s="23" t="n"/>
      <c r="J45" s="23" t="n"/>
      <c r="K45" s="23" t="n"/>
      <c r="L45" s="23" t="n"/>
      <c r="M45" s="23" t="n"/>
      <c r="N45" s="23" t="n"/>
      <c r="O45" s="23" t="n"/>
      <c r="P45" s="20" t="n"/>
      <c r="Q45" s="20" t="n"/>
      <c r="R45" s="24" t="n"/>
      <c r="S45" s="25" t="n"/>
      <c r="T45" s="20" t="n"/>
      <c r="U45" s="25" t="n"/>
      <c r="V45" s="20" t="n"/>
      <c r="W45" s="26">
        <f>IF($A45="","",IF(G45="","Sin ranking",IF(G45&lt;=1000,"Top 1,000",IF(G45&lt;=10000,"Top 10,000",IF(G45&lt;=100000,"Top 100,000","Fuera del Top")))))</f>
        <v/>
      </c>
      <c r="X45" s="26">
        <f>IF($A45="","",IF(COUNTIFS('Mi cliente ideal'!$A$5:$A$23,C45,'Mi cliente ideal'!$B$5:$B$23,"Sí")&gt;0,'Mi cliente ideal'!$H$5,0)+IF(COUNTIFS('Mi cliente ideal'!$D$5:$D$29,D45,'Mi cliente ideal'!$E$5:$E$29,"Sí")&gt;0,'Mi cliente ideal'!$H$6,0)+IFERROR(INDEX('Mi cliente ideal'!$H$11:$H$14,MATCH(E45,'Mi cliente ideal'!$G$11:$G$14,0)),0)+IFERROR(INDEX('Mi cliente ideal'!$H$17:$H$21,MATCH(W45,'Mi cliente ideal'!$G$17:$G$21,0)),0)+IF(OR(I45="Exporta",I45="Importa",I45="Exporta e importa"),'Mi cliente ideal'!$H$7,0)+IF(J45="Sí",'Mi cliente ideal'!$H$8,0))</f>
        <v/>
      </c>
      <c r="Y45" s="26">
        <f>IF($A45="","",IF(X45&gt;='Mi cliente ideal'!$H$33,"A",IF(X45&gt;='Mi cliente ideal'!$H$34,"B","C")))</f>
        <v/>
      </c>
      <c r="Z45" s="27">
        <f>IF(OR($A45="",Q45=""),"",IFERROR(INDEX('Mi cliente ideal'!$H$24:$H$30,MATCH(Q45,'Mi cliente ideal'!$G$24:$G$30,0)),""))</f>
        <v/>
      </c>
      <c r="AA45" s="28">
        <f>IF(AND(ISNUMBER(R45),ISNUMBER(Z45)),R45*Z45,0)</f>
        <v/>
      </c>
      <c r="AB45" s="26">
        <f>IF(OR($A45="",NOT(ISNUMBER(S45))),"",TODAY()-S45)</f>
        <v/>
      </c>
      <c r="AC45" s="26">
        <f>IF(OR($A45="",Q45="Ganado",Q45="Perdido"),"",IF(AND(ISNUMBER(U45),U45&lt;TODAY()),"Acción vencida",IF(AND(ISNUMBER(AB45),AB45&gt;'Mi cliente ideal'!$H$35),"Sin contacto","")))</f>
        <v/>
      </c>
      <c r="AD45" s="27">
        <f>IF($A45="","",COUNTA(F45:O45)/10)</f>
        <v/>
      </c>
      <c r="AE45" s="26">
        <f>IF($A45="","",X45+(1000-ROW())/100000)</f>
        <v/>
      </c>
    </row>
    <row r="46">
      <c r="A46" s="20" t="n"/>
      <c r="B46" s="21" t="n"/>
      <c r="C46" s="20" t="n"/>
      <c r="D46" s="20" t="n"/>
      <c r="E46" s="20" t="n"/>
      <c r="F46" s="22" t="n"/>
      <c r="G46" s="22" t="n"/>
      <c r="H46" s="22" t="n"/>
      <c r="I46" s="23" t="n"/>
      <c r="J46" s="23" t="n"/>
      <c r="K46" s="23" t="n"/>
      <c r="L46" s="23" t="n"/>
      <c r="M46" s="23" t="n"/>
      <c r="N46" s="23" t="n"/>
      <c r="O46" s="23" t="n"/>
      <c r="P46" s="20" t="n"/>
      <c r="Q46" s="20" t="n"/>
      <c r="R46" s="24" t="n"/>
      <c r="S46" s="25" t="n"/>
      <c r="T46" s="20" t="n"/>
      <c r="U46" s="25" t="n"/>
      <c r="V46" s="20" t="n"/>
      <c r="W46" s="26">
        <f>IF($A46="","",IF(G46="","Sin ranking",IF(G46&lt;=1000,"Top 1,000",IF(G46&lt;=10000,"Top 10,000",IF(G46&lt;=100000,"Top 100,000","Fuera del Top")))))</f>
        <v/>
      </c>
      <c r="X46" s="26">
        <f>IF($A46="","",IF(COUNTIFS('Mi cliente ideal'!$A$5:$A$23,C46,'Mi cliente ideal'!$B$5:$B$23,"Sí")&gt;0,'Mi cliente ideal'!$H$5,0)+IF(COUNTIFS('Mi cliente ideal'!$D$5:$D$29,D46,'Mi cliente ideal'!$E$5:$E$29,"Sí")&gt;0,'Mi cliente ideal'!$H$6,0)+IFERROR(INDEX('Mi cliente ideal'!$H$11:$H$14,MATCH(E46,'Mi cliente ideal'!$G$11:$G$14,0)),0)+IFERROR(INDEX('Mi cliente ideal'!$H$17:$H$21,MATCH(W46,'Mi cliente ideal'!$G$17:$G$21,0)),0)+IF(OR(I46="Exporta",I46="Importa",I46="Exporta e importa"),'Mi cliente ideal'!$H$7,0)+IF(J46="Sí",'Mi cliente ideal'!$H$8,0))</f>
        <v/>
      </c>
      <c r="Y46" s="26">
        <f>IF($A46="","",IF(X46&gt;='Mi cliente ideal'!$H$33,"A",IF(X46&gt;='Mi cliente ideal'!$H$34,"B","C")))</f>
        <v/>
      </c>
      <c r="Z46" s="27">
        <f>IF(OR($A46="",Q46=""),"",IFERROR(INDEX('Mi cliente ideal'!$H$24:$H$30,MATCH(Q46,'Mi cliente ideal'!$G$24:$G$30,0)),""))</f>
        <v/>
      </c>
      <c r="AA46" s="28">
        <f>IF(AND(ISNUMBER(R46),ISNUMBER(Z46)),R46*Z46,0)</f>
        <v/>
      </c>
      <c r="AB46" s="26">
        <f>IF(OR($A46="",NOT(ISNUMBER(S46))),"",TODAY()-S46)</f>
        <v/>
      </c>
      <c r="AC46" s="26">
        <f>IF(OR($A46="",Q46="Ganado",Q46="Perdido"),"",IF(AND(ISNUMBER(U46),U46&lt;TODAY()),"Acción vencida",IF(AND(ISNUMBER(AB46),AB46&gt;'Mi cliente ideal'!$H$35),"Sin contacto","")))</f>
        <v/>
      </c>
      <c r="AD46" s="27">
        <f>IF($A46="","",COUNTA(F46:O46)/10)</f>
        <v/>
      </c>
      <c r="AE46" s="26">
        <f>IF($A46="","",X46+(1000-ROW())/100000)</f>
        <v/>
      </c>
    </row>
    <row r="47">
      <c r="A47" s="20" t="n"/>
      <c r="B47" s="21" t="n"/>
      <c r="C47" s="20" t="n"/>
      <c r="D47" s="20" t="n"/>
      <c r="E47" s="20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3" t="n"/>
      <c r="O47" s="23" t="n"/>
      <c r="P47" s="20" t="n"/>
      <c r="Q47" s="20" t="n"/>
      <c r="R47" s="24" t="n"/>
      <c r="S47" s="25" t="n"/>
      <c r="T47" s="20" t="n"/>
      <c r="U47" s="25" t="n"/>
      <c r="V47" s="20" t="n"/>
      <c r="W47" s="26">
        <f>IF($A47="","",IF(G47="","Sin ranking",IF(G47&lt;=1000,"Top 1,000",IF(G47&lt;=10000,"Top 10,000",IF(G47&lt;=100000,"Top 100,000","Fuera del Top")))))</f>
        <v/>
      </c>
      <c r="X47" s="26">
        <f>IF($A47="","",IF(COUNTIFS('Mi cliente ideal'!$A$5:$A$23,C47,'Mi cliente ideal'!$B$5:$B$23,"Sí")&gt;0,'Mi cliente ideal'!$H$5,0)+IF(COUNTIFS('Mi cliente ideal'!$D$5:$D$29,D47,'Mi cliente ideal'!$E$5:$E$29,"Sí")&gt;0,'Mi cliente ideal'!$H$6,0)+IFERROR(INDEX('Mi cliente ideal'!$H$11:$H$14,MATCH(E47,'Mi cliente ideal'!$G$11:$G$14,0)),0)+IFERROR(INDEX('Mi cliente ideal'!$H$17:$H$21,MATCH(W47,'Mi cliente ideal'!$G$17:$G$21,0)),0)+IF(OR(I47="Exporta",I47="Importa",I47="Exporta e importa"),'Mi cliente ideal'!$H$7,0)+IF(J47="Sí",'Mi cliente ideal'!$H$8,0))</f>
        <v/>
      </c>
      <c r="Y47" s="26">
        <f>IF($A47="","",IF(X47&gt;='Mi cliente ideal'!$H$33,"A",IF(X47&gt;='Mi cliente ideal'!$H$34,"B","C")))</f>
        <v/>
      </c>
      <c r="Z47" s="27">
        <f>IF(OR($A47="",Q47=""),"",IFERROR(INDEX('Mi cliente ideal'!$H$24:$H$30,MATCH(Q47,'Mi cliente ideal'!$G$24:$G$30,0)),""))</f>
        <v/>
      </c>
      <c r="AA47" s="28">
        <f>IF(AND(ISNUMBER(R47),ISNUMBER(Z47)),R47*Z47,0)</f>
        <v/>
      </c>
      <c r="AB47" s="26">
        <f>IF(OR($A47="",NOT(ISNUMBER(S47))),"",TODAY()-S47)</f>
        <v/>
      </c>
      <c r="AC47" s="26">
        <f>IF(OR($A47="",Q47="Ganado",Q47="Perdido"),"",IF(AND(ISNUMBER(U47),U47&lt;TODAY()),"Acción vencida",IF(AND(ISNUMBER(AB47),AB47&gt;'Mi cliente ideal'!$H$35),"Sin contacto","")))</f>
        <v/>
      </c>
      <c r="AD47" s="27">
        <f>IF($A47="","",COUNTA(F47:O47)/10)</f>
        <v/>
      </c>
      <c r="AE47" s="26">
        <f>IF($A47="","",X47+(1000-ROW())/100000)</f>
        <v/>
      </c>
    </row>
    <row r="48">
      <c r="A48" s="20" t="n"/>
      <c r="B48" s="21" t="n"/>
      <c r="C48" s="20" t="n"/>
      <c r="D48" s="20" t="n"/>
      <c r="E48" s="20" t="n"/>
      <c r="F48" s="22" t="n"/>
      <c r="G48" s="22" t="n"/>
      <c r="H48" s="22" t="n"/>
      <c r="I48" s="23" t="n"/>
      <c r="J48" s="23" t="n"/>
      <c r="K48" s="23" t="n"/>
      <c r="L48" s="23" t="n"/>
      <c r="M48" s="23" t="n"/>
      <c r="N48" s="23" t="n"/>
      <c r="O48" s="23" t="n"/>
      <c r="P48" s="20" t="n"/>
      <c r="Q48" s="20" t="n"/>
      <c r="R48" s="24" t="n"/>
      <c r="S48" s="25" t="n"/>
      <c r="T48" s="20" t="n"/>
      <c r="U48" s="25" t="n"/>
      <c r="V48" s="20" t="n"/>
      <c r="W48" s="26">
        <f>IF($A48="","",IF(G48="","Sin ranking",IF(G48&lt;=1000,"Top 1,000",IF(G48&lt;=10000,"Top 10,000",IF(G48&lt;=100000,"Top 100,000","Fuera del Top")))))</f>
        <v/>
      </c>
      <c r="X48" s="26">
        <f>IF($A48="","",IF(COUNTIFS('Mi cliente ideal'!$A$5:$A$23,C48,'Mi cliente ideal'!$B$5:$B$23,"Sí")&gt;0,'Mi cliente ideal'!$H$5,0)+IF(COUNTIFS('Mi cliente ideal'!$D$5:$D$29,D48,'Mi cliente ideal'!$E$5:$E$29,"Sí")&gt;0,'Mi cliente ideal'!$H$6,0)+IFERROR(INDEX('Mi cliente ideal'!$H$11:$H$14,MATCH(E48,'Mi cliente ideal'!$G$11:$G$14,0)),0)+IFERROR(INDEX('Mi cliente ideal'!$H$17:$H$21,MATCH(W48,'Mi cliente ideal'!$G$17:$G$21,0)),0)+IF(OR(I48="Exporta",I48="Importa",I48="Exporta e importa"),'Mi cliente ideal'!$H$7,0)+IF(J48="Sí",'Mi cliente ideal'!$H$8,0))</f>
        <v/>
      </c>
      <c r="Y48" s="26">
        <f>IF($A48="","",IF(X48&gt;='Mi cliente ideal'!$H$33,"A",IF(X48&gt;='Mi cliente ideal'!$H$34,"B","C")))</f>
        <v/>
      </c>
      <c r="Z48" s="27">
        <f>IF(OR($A48="",Q48=""),"",IFERROR(INDEX('Mi cliente ideal'!$H$24:$H$30,MATCH(Q48,'Mi cliente ideal'!$G$24:$G$30,0)),""))</f>
        <v/>
      </c>
      <c r="AA48" s="28">
        <f>IF(AND(ISNUMBER(R48),ISNUMBER(Z48)),R48*Z48,0)</f>
        <v/>
      </c>
      <c r="AB48" s="26">
        <f>IF(OR($A48="",NOT(ISNUMBER(S48))),"",TODAY()-S48)</f>
        <v/>
      </c>
      <c r="AC48" s="26">
        <f>IF(OR($A48="",Q48="Ganado",Q48="Perdido"),"",IF(AND(ISNUMBER(U48),U48&lt;TODAY()),"Acción vencida",IF(AND(ISNUMBER(AB48),AB48&gt;'Mi cliente ideal'!$H$35),"Sin contacto","")))</f>
        <v/>
      </c>
      <c r="AD48" s="27">
        <f>IF($A48="","",COUNTA(F48:O48)/10)</f>
        <v/>
      </c>
      <c r="AE48" s="26">
        <f>IF($A48="","",X48+(1000-ROW())/100000)</f>
        <v/>
      </c>
    </row>
    <row r="49">
      <c r="A49" s="20" t="n"/>
      <c r="B49" s="21" t="n"/>
      <c r="C49" s="20" t="n"/>
      <c r="D49" s="20" t="n"/>
      <c r="E49" s="20" t="n"/>
      <c r="F49" s="22" t="n"/>
      <c r="G49" s="22" t="n"/>
      <c r="H49" s="22" t="n"/>
      <c r="I49" s="23" t="n"/>
      <c r="J49" s="23" t="n"/>
      <c r="K49" s="23" t="n"/>
      <c r="L49" s="23" t="n"/>
      <c r="M49" s="23" t="n"/>
      <c r="N49" s="23" t="n"/>
      <c r="O49" s="23" t="n"/>
      <c r="P49" s="20" t="n"/>
      <c r="Q49" s="20" t="n"/>
      <c r="R49" s="24" t="n"/>
      <c r="S49" s="25" t="n"/>
      <c r="T49" s="20" t="n"/>
      <c r="U49" s="25" t="n"/>
      <c r="V49" s="20" t="n"/>
      <c r="W49" s="26">
        <f>IF($A49="","",IF(G49="","Sin ranking",IF(G49&lt;=1000,"Top 1,000",IF(G49&lt;=10000,"Top 10,000",IF(G49&lt;=100000,"Top 100,000","Fuera del Top")))))</f>
        <v/>
      </c>
      <c r="X49" s="26">
        <f>IF($A49="","",IF(COUNTIFS('Mi cliente ideal'!$A$5:$A$23,C49,'Mi cliente ideal'!$B$5:$B$23,"Sí")&gt;0,'Mi cliente ideal'!$H$5,0)+IF(COUNTIFS('Mi cliente ideal'!$D$5:$D$29,D49,'Mi cliente ideal'!$E$5:$E$29,"Sí")&gt;0,'Mi cliente ideal'!$H$6,0)+IFERROR(INDEX('Mi cliente ideal'!$H$11:$H$14,MATCH(E49,'Mi cliente ideal'!$G$11:$G$14,0)),0)+IFERROR(INDEX('Mi cliente ideal'!$H$17:$H$21,MATCH(W49,'Mi cliente ideal'!$G$17:$G$21,0)),0)+IF(OR(I49="Exporta",I49="Importa",I49="Exporta e importa"),'Mi cliente ideal'!$H$7,0)+IF(J49="Sí",'Mi cliente ideal'!$H$8,0))</f>
        <v/>
      </c>
      <c r="Y49" s="26">
        <f>IF($A49="","",IF(X49&gt;='Mi cliente ideal'!$H$33,"A",IF(X49&gt;='Mi cliente ideal'!$H$34,"B","C")))</f>
        <v/>
      </c>
      <c r="Z49" s="27">
        <f>IF(OR($A49="",Q49=""),"",IFERROR(INDEX('Mi cliente ideal'!$H$24:$H$30,MATCH(Q49,'Mi cliente ideal'!$G$24:$G$30,0)),""))</f>
        <v/>
      </c>
      <c r="AA49" s="28">
        <f>IF(AND(ISNUMBER(R49),ISNUMBER(Z49)),R49*Z49,0)</f>
        <v/>
      </c>
      <c r="AB49" s="26">
        <f>IF(OR($A49="",NOT(ISNUMBER(S49))),"",TODAY()-S49)</f>
        <v/>
      </c>
      <c r="AC49" s="26">
        <f>IF(OR($A49="",Q49="Ganado",Q49="Perdido"),"",IF(AND(ISNUMBER(U49),U49&lt;TODAY()),"Acción vencida",IF(AND(ISNUMBER(AB49),AB49&gt;'Mi cliente ideal'!$H$35),"Sin contacto","")))</f>
        <v/>
      </c>
      <c r="AD49" s="27">
        <f>IF($A49="","",COUNTA(F49:O49)/10)</f>
        <v/>
      </c>
      <c r="AE49" s="26">
        <f>IF($A49="","",X49+(1000-ROW())/100000)</f>
        <v/>
      </c>
    </row>
    <row r="50">
      <c r="A50" s="20" t="n"/>
      <c r="B50" s="21" t="n"/>
      <c r="C50" s="20" t="n"/>
      <c r="D50" s="20" t="n"/>
      <c r="E50" s="20" t="n"/>
      <c r="F50" s="22" t="n"/>
      <c r="G50" s="22" t="n"/>
      <c r="H50" s="22" t="n"/>
      <c r="I50" s="23" t="n"/>
      <c r="J50" s="23" t="n"/>
      <c r="K50" s="23" t="n"/>
      <c r="L50" s="23" t="n"/>
      <c r="M50" s="23" t="n"/>
      <c r="N50" s="23" t="n"/>
      <c r="O50" s="23" t="n"/>
      <c r="P50" s="20" t="n"/>
      <c r="Q50" s="20" t="n"/>
      <c r="R50" s="24" t="n"/>
      <c r="S50" s="25" t="n"/>
      <c r="T50" s="20" t="n"/>
      <c r="U50" s="25" t="n"/>
      <c r="V50" s="20" t="n"/>
      <c r="W50" s="26">
        <f>IF($A50="","",IF(G50="","Sin ranking",IF(G50&lt;=1000,"Top 1,000",IF(G50&lt;=10000,"Top 10,000",IF(G50&lt;=100000,"Top 100,000","Fuera del Top")))))</f>
        <v/>
      </c>
      <c r="X50" s="26">
        <f>IF($A50="","",IF(COUNTIFS('Mi cliente ideal'!$A$5:$A$23,C50,'Mi cliente ideal'!$B$5:$B$23,"Sí")&gt;0,'Mi cliente ideal'!$H$5,0)+IF(COUNTIFS('Mi cliente ideal'!$D$5:$D$29,D50,'Mi cliente ideal'!$E$5:$E$29,"Sí")&gt;0,'Mi cliente ideal'!$H$6,0)+IFERROR(INDEX('Mi cliente ideal'!$H$11:$H$14,MATCH(E50,'Mi cliente ideal'!$G$11:$G$14,0)),0)+IFERROR(INDEX('Mi cliente ideal'!$H$17:$H$21,MATCH(W50,'Mi cliente ideal'!$G$17:$G$21,0)),0)+IF(OR(I50="Exporta",I50="Importa",I50="Exporta e importa"),'Mi cliente ideal'!$H$7,0)+IF(J50="Sí",'Mi cliente ideal'!$H$8,0))</f>
        <v/>
      </c>
      <c r="Y50" s="26">
        <f>IF($A50="","",IF(X50&gt;='Mi cliente ideal'!$H$33,"A",IF(X50&gt;='Mi cliente ideal'!$H$34,"B","C")))</f>
        <v/>
      </c>
      <c r="Z50" s="27">
        <f>IF(OR($A50="",Q50=""),"",IFERROR(INDEX('Mi cliente ideal'!$H$24:$H$30,MATCH(Q50,'Mi cliente ideal'!$G$24:$G$30,0)),""))</f>
        <v/>
      </c>
      <c r="AA50" s="28">
        <f>IF(AND(ISNUMBER(R50),ISNUMBER(Z50)),R50*Z50,0)</f>
        <v/>
      </c>
      <c r="AB50" s="26">
        <f>IF(OR($A50="",NOT(ISNUMBER(S50))),"",TODAY()-S50)</f>
        <v/>
      </c>
      <c r="AC50" s="26">
        <f>IF(OR($A50="",Q50="Ganado",Q50="Perdido"),"",IF(AND(ISNUMBER(U50),U50&lt;TODAY()),"Acción vencida",IF(AND(ISNUMBER(AB50),AB50&gt;'Mi cliente ideal'!$H$35),"Sin contacto","")))</f>
        <v/>
      </c>
      <c r="AD50" s="27">
        <f>IF($A50="","",COUNTA(F50:O50)/10)</f>
        <v/>
      </c>
      <c r="AE50" s="26">
        <f>IF($A50="","",X50+(1000-ROW())/100000)</f>
        <v/>
      </c>
    </row>
    <row r="51">
      <c r="A51" s="20" t="n"/>
      <c r="B51" s="21" t="n"/>
      <c r="C51" s="20" t="n"/>
      <c r="D51" s="20" t="n"/>
      <c r="E51" s="20" t="n"/>
      <c r="F51" s="22" t="n"/>
      <c r="G51" s="22" t="n"/>
      <c r="H51" s="22" t="n"/>
      <c r="I51" s="23" t="n"/>
      <c r="J51" s="23" t="n"/>
      <c r="K51" s="23" t="n"/>
      <c r="L51" s="23" t="n"/>
      <c r="M51" s="23" t="n"/>
      <c r="N51" s="23" t="n"/>
      <c r="O51" s="23" t="n"/>
      <c r="P51" s="20" t="n"/>
      <c r="Q51" s="20" t="n"/>
      <c r="R51" s="24" t="n"/>
      <c r="S51" s="25" t="n"/>
      <c r="T51" s="20" t="n"/>
      <c r="U51" s="25" t="n"/>
      <c r="V51" s="20" t="n"/>
      <c r="W51" s="26">
        <f>IF($A51="","",IF(G51="","Sin ranking",IF(G51&lt;=1000,"Top 1,000",IF(G51&lt;=10000,"Top 10,000",IF(G51&lt;=100000,"Top 100,000","Fuera del Top")))))</f>
        <v/>
      </c>
      <c r="X51" s="26">
        <f>IF($A51="","",IF(COUNTIFS('Mi cliente ideal'!$A$5:$A$23,C51,'Mi cliente ideal'!$B$5:$B$23,"Sí")&gt;0,'Mi cliente ideal'!$H$5,0)+IF(COUNTIFS('Mi cliente ideal'!$D$5:$D$29,D51,'Mi cliente ideal'!$E$5:$E$29,"Sí")&gt;0,'Mi cliente ideal'!$H$6,0)+IFERROR(INDEX('Mi cliente ideal'!$H$11:$H$14,MATCH(E51,'Mi cliente ideal'!$G$11:$G$14,0)),0)+IFERROR(INDEX('Mi cliente ideal'!$H$17:$H$21,MATCH(W51,'Mi cliente ideal'!$G$17:$G$21,0)),0)+IF(OR(I51="Exporta",I51="Importa",I51="Exporta e importa"),'Mi cliente ideal'!$H$7,0)+IF(J51="Sí",'Mi cliente ideal'!$H$8,0))</f>
        <v/>
      </c>
      <c r="Y51" s="26">
        <f>IF($A51="","",IF(X51&gt;='Mi cliente ideal'!$H$33,"A",IF(X51&gt;='Mi cliente ideal'!$H$34,"B","C")))</f>
        <v/>
      </c>
      <c r="Z51" s="27">
        <f>IF(OR($A51="",Q51=""),"",IFERROR(INDEX('Mi cliente ideal'!$H$24:$H$30,MATCH(Q51,'Mi cliente ideal'!$G$24:$G$30,0)),""))</f>
        <v/>
      </c>
      <c r="AA51" s="28">
        <f>IF(AND(ISNUMBER(R51),ISNUMBER(Z51)),R51*Z51,0)</f>
        <v/>
      </c>
      <c r="AB51" s="26">
        <f>IF(OR($A51="",NOT(ISNUMBER(S51))),"",TODAY()-S51)</f>
        <v/>
      </c>
      <c r="AC51" s="26">
        <f>IF(OR($A51="",Q51="Ganado",Q51="Perdido"),"",IF(AND(ISNUMBER(U51),U51&lt;TODAY()),"Acción vencida",IF(AND(ISNUMBER(AB51),AB51&gt;'Mi cliente ideal'!$H$35),"Sin contacto","")))</f>
        <v/>
      </c>
      <c r="AD51" s="27">
        <f>IF($A51="","",COUNTA(F51:O51)/10)</f>
        <v/>
      </c>
      <c r="AE51" s="26">
        <f>IF($A51="","",X51+(1000-ROW())/100000)</f>
        <v/>
      </c>
    </row>
    <row r="52">
      <c r="A52" s="20" t="n"/>
      <c r="B52" s="21" t="n"/>
      <c r="C52" s="20" t="n"/>
      <c r="D52" s="20" t="n"/>
      <c r="E52" s="20" t="n"/>
      <c r="F52" s="22" t="n"/>
      <c r="G52" s="22" t="n"/>
      <c r="H52" s="22" t="n"/>
      <c r="I52" s="23" t="n"/>
      <c r="J52" s="23" t="n"/>
      <c r="K52" s="23" t="n"/>
      <c r="L52" s="23" t="n"/>
      <c r="M52" s="23" t="n"/>
      <c r="N52" s="23" t="n"/>
      <c r="O52" s="23" t="n"/>
      <c r="P52" s="20" t="n"/>
      <c r="Q52" s="20" t="n"/>
      <c r="R52" s="24" t="n"/>
      <c r="S52" s="25" t="n"/>
      <c r="T52" s="20" t="n"/>
      <c r="U52" s="25" t="n"/>
      <c r="V52" s="20" t="n"/>
      <c r="W52" s="26">
        <f>IF($A52="","",IF(G52="","Sin ranking",IF(G52&lt;=1000,"Top 1,000",IF(G52&lt;=10000,"Top 10,000",IF(G52&lt;=100000,"Top 100,000","Fuera del Top")))))</f>
        <v/>
      </c>
      <c r="X52" s="26">
        <f>IF($A52="","",IF(COUNTIFS('Mi cliente ideal'!$A$5:$A$23,C52,'Mi cliente ideal'!$B$5:$B$23,"Sí")&gt;0,'Mi cliente ideal'!$H$5,0)+IF(COUNTIFS('Mi cliente ideal'!$D$5:$D$29,D52,'Mi cliente ideal'!$E$5:$E$29,"Sí")&gt;0,'Mi cliente ideal'!$H$6,0)+IFERROR(INDEX('Mi cliente ideal'!$H$11:$H$14,MATCH(E52,'Mi cliente ideal'!$G$11:$G$14,0)),0)+IFERROR(INDEX('Mi cliente ideal'!$H$17:$H$21,MATCH(W52,'Mi cliente ideal'!$G$17:$G$21,0)),0)+IF(OR(I52="Exporta",I52="Importa",I52="Exporta e importa"),'Mi cliente ideal'!$H$7,0)+IF(J52="Sí",'Mi cliente ideal'!$H$8,0))</f>
        <v/>
      </c>
      <c r="Y52" s="26">
        <f>IF($A52="","",IF(X52&gt;='Mi cliente ideal'!$H$33,"A",IF(X52&gt;='Mi cliente ideal'!$H$34,"B","C")))</f>
        <v/>
      </c>
      <c r="Z52" s="27">
        <f>IF(OR($A52="",Q52=""),"",IFERROR(INDEX('Mi cliente ideal'!$H$24:$H$30,MATCH(Q52,'Mi cliente ideal'!$G$24:$G$30,0)),""))</f>
        <v/>
      </c>
      <c r="AA52" s="28">
        <f>IF(AND(ISNUMBER(R52),ISNUMBER(Z52)),R52*Z52,0)</f>
        <v/>
      </c>
      <c r="AB52" s="26">
        <f>IF(OR($A52="",NOT(ISNUMBER(S52))),"",TODAY()-S52)</f>
        <v/>
      </c>
      <c r="AC52" s="26">
        <f>IF(OR($A52="",Q52="Ganado",Q52="Perdido"),"",IF(AND(ISNUMBER(U52),U52&lt;TODAY()),"Acción vencida",IF(AND(ISNUMBER(AB52),AB52&gt;'Mi cliente ideal'!$H$35),"Sin contacto","")))</f>
        <v/>
      </c>
      <c r="AD52" s="27">
        <f>IF($A52="","",COUNTA(F52:O52)/10)</f>
        <v/>
      </c>
      <c r="AE52" s="26">
        <f>IF($A52="","",X52+(1000-ROW())/100000)</f>
        <v/>
      </c>
    </row>
    <row r="53">
      <c r="A53" s="20" t="n"/>
      <c r="B53" s="21" t="n"/>
      <c r="C53" s="20" t="n"/>
      <c r="D53" s="20" t="n"/>
      <c r="E53" s="20" t="n"/>
      <c r="F53" s="22" t="n"/>
      <c r="G53" s="22" t="n"/>
      <c r="H53" s="22" t="n"/>
      <c r="I53" s="23" t="n"/>
      <c r="J53" s="23" t="n"/>
      <c r="K53" s="23" t="n"/>
      <c r="L53" s="23" t="n"/>
      <c r="M53" s="23" t="n"/>
      <c r="N53" s="23" t="n"/>
      <c r="O53" s="23" t="n"/>
      <c r="P53" s="20" t="n"/>
      <c r="Q53" s="20" t="n"/>
      <c r="R53" s="24" t="n"/>
      <c r="S53" s="25" t="n"/>
      <c r="T53" s="20" t="n"/>
      <c r="U53" s="25" t="n"/>
      <c r="V53" s="20" t="n"/>
      <c r="W53" s="26">
        <f>IF($A53="","",IF(G53="","Sin ranking",IF(G53&lt;=1000,"Top 1,000",IF(G53&lt;=10000,"Top 10,000",IF(G53&lt;=100000,"Top 100,000","Fuera del Top")))))</f>
        <v/>
      </c>
      <c r="X53" s="26">
        <f>IF($A53="","",IF(COUNTIFS('Mi cliente ideal'!$A$5:$A$23,C53,'Mi cliente ideal'!$B$5:$B$23,"Sí")&gt;0,'Mi cliente ideal'!$H$5,0)+IF(COUNTIFS('Mi cliente ideal'!$D$5:$D$29,D53,'Mi cliente ideal'!$E$5:$E$29,"Sí")&gt;0,'Mi cliente ideal'!$H$6,0)+IFERROR(INDEX('Mi cliente ideal'!$H$11:$H$14,MATCH(E53,'Mi cliente ideal'!$G$11:$G$14,0)),0)+IFERROR(INDEX('Mi cliente ideal'!$H$17:$H$21,MATCH(W53,'Mi cliente ideal'!$G$17:$G$21,0)),0)+IF(OR(I53="Exporta",I53="Importa",I53="Exporta e importa"),'Mi cliente ideal'!$H$7,0)+IF(J53="Sí",'Mi cliente ideal'!$H$8,0))</f>
        <v/>
      </c>
      <c r="Y53" s="26">
        <f>IF($A53="","",IF(X53&gt;='Mi cliente ideal'!$H$33,"A",IF(X53&gt;='Mi cliente ideal'!$H$34,"B","C")))</f>
        <v/>
      </c>
      <c r="Z53" s="27">
        <f>IF(OR($A53="",Q53=""),"",IFERROR(INDEX('Mi cliente ideal'!$H$24:$H$30,MATCH(Q53,'Mi cliente ideal'!$G$24:$G$30,0)),""))</f>
        <v/>
      </c>
      <c r="AA53" s="28">
        <f>IF(AND(ISNUMBER(R53),ISNUMBER(Z53)),R53*Z53,0)</f>
        <v/>
      </c>
      <c r="AB53" s="26">
        <f>IF(OR($A53="",NOT(ISNUMBER(S53))),"",TODAY()-S53)</f>
        <v/>
      </c>
      <c r="AC53" s="26">
        <f>IF(OR($A53="",Q53="Ganado",Q53="Perdido"),"",IF(AND(ISNUMBER(U53),U53&lt;TODAY()),"Acción vencida",IF(AND(ISNUMBER(AB53),AB53&gt;'Mi cliente ideal'!$H$35),"Sin contacto","")))</f>
        <v/>
      </c>
      <c r="AD53" s="27">
        <f>IF($A53="","",COUNTA(F53:O53)/10)</f>
        <v/>
      </c>
      <c r="AE53" s="26">
        <f>IF($A53="","",X53+(1000-ROW())/100000)</f>
        <v/>
      </c>
    </row>
    <row r="54">
      <c r="A54" s="20" t="n"/>
      <c r="B54" s="21" t="n"/>
      <c r="C54" s="20" t="n"/>
      <c r="D54" s="20" t="n"/>
      <c r="E54" s="20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3" t="n"/>
      <c r="O54" s="23" t="n"/>
      <c r="P54" s="20" t="n"/>
      <c r="Q54" s="20" t="n"/>
      <c r="R54" s="24" t="n"/>
      <c r="S54" s="25" t="n"/>
      <c r="T54" s="20" t="n"/>
      <c r="U54" s="25" t="n"/>
      <c r="V54" s="20" t="n"/>
      <c r="W54" s="26">
        <f>IF($A54="","",IF(G54="","Sin ranking",IF(G54&lt;=1000,"Top 1,000",IF(G54&lt;=10000,"Top 10,000",IF(G54&lt;=100000,"Top 100,000","Fuera del Top")))))</f>
        <v/>
      </c>
      <c r="X54" s="26">
        <f>IF($A54="","",IF(COUNTIFS('Mi cliente ideal'!$A$5:$A$23,C54,'Mi cliente ideal'!$B$5:$B$23,"Sí")&gt;0,'Mi cliente ideal'!$H$5,0)+IF(COUNTIFS('Mi cliente ideal'!$D$5:$D$29,D54,'Mi cliente ideal'!$E$5:$E$29,"Sí")&gt;0,'Mi cliente ideal'!$H$6,0)+IFERROR(INDEX('Mi cliente ideal'!$H$11:$H$14,MATCH(E54,'Mi cliente ideal'!$G$11:$G$14,0)),0)+IFERROR(INDEX('Mi cliente ideal'!$H$17:$H$21,MATCH(W54,'Mi cliente ideal'!$G$17:$G$21,0)),0)+IF(OR(I54="Exporta",I54="Importa",I54="Exporta e importa"),'Mi cliente ideal'!$H$7,0)+IF(J54="Sí",'Mi cliente ideal'!$H$8,0))</f>
        <v/>
      </c>
      <c r="Y54" s="26">
        <f>IF($A54="","",IF(X54&gt;='Mi cliente ideal'!$H$33,"A",IF(X54&gt;='Mi cliente ideal'!$H$34,"B","C")))</f>
        <v/>
      </c>
      <c r="Z54" s="27">
        <f>IF(OR($A54="",Q54=""),"",IFERROR(INDEX('Mi cliente ideal'!$H$24:$H$30,MATCH(Q54,'Mi cliente ideal'!$G$24:$G$30,0)),""))</f>
        <v/>
      </c>
      <c r="AA54" s="28">
        <f>IF(AND(ISNUMBER(R54),ISNUMBER(Z54)),R54*Z54,0)</f>
        <v/>
      </c>
      <c r="AB54" s="26">
        <f>IF(OR($A54="",NOT(ISNUMBER(S54))),"",TODAY()-S54)</f>
        <v/>
      </c>
      <c r="AC54" s="26">
        <f>IF(OR($A54="",Q54="Ganado",Q54="Perdido"),"",IF(AND(ISNUMBER(U54),U54&lt;TODAY()),"Acción vencida",IF(AND(ISNUMBER(AB54),AB54&gt;'Mi cliente ideal'!$H$35),"Sin contacto","")))</f>
        <v/>
      </c>
      <c r="AD54" s="27">
        <f>IF($A54="","",COUNTA(F54:O54)/10)</f>
        <v/>
      </c>
      <c r="AE54" s="26">
        <f>IF($A54="","",X54+(1000-ROW())/100000)</f>
        <v/>
      </c>
    </row>
    <row r="55">
      <c r="A55" s="20" t="n"/>
      <c r="B55" s="21" t="n"/>
      <c r="C55" s="20" t="n"/>
      <c r="D55" s="20" t="n"/>
      <c r="E55" s="20" t="n"/>
      <c r="F55" s="22" t="n"/>
      <c r="G55" s="22" t="n"/>
      <c r="H55" s="22" t="n"/>
      <c r="I55" s="23" t="n"/>
      <c r="J55" s="23" t="n"/>
      <c r="K55" s="23" t="n"/>
      <c r="L55" s="23" t="n"/>
      <c r="M55" s="23" t="n"/>
      <c r="N55" s="23" t="n"/>
      <c r="O55" s="23" t="n"/>
      <c r="P55" s="20" t="n"/>
      <c r="Q55" s="20" t="n"/>
      <c r="R55" s="24" t="n"/>
      <c r="S55" s="25" t="n"/>
      <c r="T55" s="20" t="n"/>
      <c r="U55" s="25" t="n"/>
      <c r="V55" s="20" t="n"/>
      <c r="W55" s="26">
        <f>IF($A55="","",IF(G55="","Sin ranking",IF(G55&lt;=1000,"Top 1,000",IF(G55&lt;=10000,"Top 10,000",IF(G55&lt;=100000,"Top 100,000","Fuera del Top")))))</f>
        <v/>
      </c>
      <c r="X55" s="26">
        <f>IF($A55="","",IF(COUNTIFS('Mi cliente ideal'!$A$5:$A$23,C55,'Mi cliente ideal'!$B$5:$B$23,"Sí")&gt;0,'Mi cliente ideal'!$H$5,0)+IF(COUNTIFS('Mi cliente ideal'!$D$5:$D$29,D55,'Mi cliente ideal'!$E$5:$E$29,"Sí")&gt;0,'Mi cliente ideal'!$H$6,0)+IFERROR(INDEX('Mi cliente ideal'!$H$11:$H$14,MATCH(E55,'Mi cliente ideal'!$G$11:$G$14,0)),0)+IFERROR(INDEX('Mi cliente ideal'!$H$17:$H$21,MATCH(W55,'Mi cliente ideal'!$G$17:$G$21,0)),0)+IF(OR(I55="Exporta",I55="Importa",I55="Exporta e importa"),'Mi cliente ideal'!$H$7,0)+IF(J55="Sí",'Mi cliente ideal'!$H$8,0))</f>
        <v/>
      </c>
      <c r="Y55" s="26">
        <f>IF($A55="","",IF(X55&gt;='Mi cliente ideal'!$H$33,"A",IF(X55&gt;='Mi cliente ideal'!$H$34,"B","C")))</f>
        <v/>
      </c>
      <c r="Z55" s="27">
        <f>IF(OR($A55="",Q55=""),"",IFERROR(INDEX('Mi cliente ideal'!$H$24:$H$30,MATCH(Q55,'Mi cliente ideal'!$G$24:$G$30,0)),""))</f>
        <v/>
      </c>
      <c r="AA55" s="28">
        <f>IF(AND(ISNUMBER(R55),ISNUMBER(Z55)),R55*Z55,0)</f>
        <v/>
      </c>
      <c r="AB55" s="26">
        <f>IF(OR($A55="",NOT(ISNUMBER(S55))),"",TODAY()-S55)</f>
        <v/>
      </c>
      <c r="AC55" s="26">
        <f>IF(OR($A55="",Q55="Ganado",Q55="Perdido"),"",IF(AND(ISNUMBER(U55),U55&lt;TODAY()),"Acción vencida",IF(AND(ISNUMBER(AB55),AB55&gt;'Mi cliente ideal'!$H$35),"Sin contacto","")))</f>
        <v/>
      </c>
      <c r="AD55" s="27">
        <f>IF($A55="","",COUNTA(F55:O55)/10)</f>
        <v/>
      </c>
      <c r="AE55" s="26">
        <f>IF($A55="","",X55+(1000-ROW())/100000)</f>
        <v/>
      </c>
    </row>
    <row r="56">
      <c r="A56" s="20" t="n"/>
      <c r="B56" s="21" t="n"/>
      <c r="C56" s="20" t="n"/>
      <c r="D56" s="20" t="n"/>
      <c r="E56" s="20" t="n"/>
      <c r="F56" s="22" t="n"/>
      <c r="G56" s="22" t="n"/>
      <c r="H56" s="22" t="n"/>
      <c r="I56" s="23" t="n"/>
      <c r="J56" s="23" t="n"/>
      <c r="K56" s="23" t="n"/>
      <c r="L56" s="23" t="n"/>
      <c r="M56" s="23" t="n"/>
      <c r="N56" s="23" t="n"/>
      <c r="O56" s="23" t="n"/>
      <c r="P56" s="20" t="n"/>
      <c r="Q56" s="20" t="n"/>
      <c r="R56" s="24" t="n"/>
      <c r="S56" s="25" t="n"/>
      <c r="T56" s="20" t="n"/>
      <c r="U56" s="25" t="n"/>
      <c r="V56" s="20" t="n"/>
      <c r="W56" s="26">
        <f>IF($A56="","",IF(G56="","Sin ranking",IF(G56&lt;=1000,"Top 1,000",IF(G56&lt;=10000,"Top 10,000",IF(G56&lt;=100000,"Top 100,000","Fuera del Top")))))</f>
        <v/>
      </c>
      <c r="X56" s="26">
        <f>IF($A56="","",IF(COUNTIFS('Mi cliente ideal'!$A$5:$A$23,C56,'Mi cliente ideal'!$B$5:$B$23,"Sí")&gt;0,'Mi cliente ideal'!$H$5,0)+IF(COUNTIFS('Mi cliente ideal'!$D$5:$D$29,D56,'Mi cliente ideal'!$E$5:$E$29,"Sí")&gt;0,'Mi cliente ideal'!$H$6,0)+IFERROR(INDEX('Mi cliente ideal'!$H$11:$H$14,MATCH(E56,'Mi cliente ideal'!$G$11:$G$14,0)),0)+IFERROR(INDEX('Mi cliente ideal'!$H$17:$H$21,MATCH(W56,'Mi cliente ideal'!$G$17:$G$21,0)),0)+IF(OR(I56="Exporta",I56="Importa",I56="Exporta e importa"),'Mi cliente ideal'!$H$7,0)+IF(J56="Sí",'Mi cliente ideal'!$H$8,0))</f>
        <v/>
      </c>
      <c r="Y56" s="26">
        <f>IF($A56="","",IF(X56&gt;='Mi cliente ideal'!$H$33,"A",IF(X56&gt;='Mi cliente ideal'!$H$34,"B","C")))</f>
        <v/>
      </c>
      <c r="Z56" s="27">
        <f>IF(OR($A56="",Q56=""),"",IFERROR(INDEX('Mi cliente ideal'!$H$24:$H$30,MATCH(Q56,'Mi cliente ideal'!$G$24:$G$30,0)),""))</f>
        <v/>
      </c>
      <c r="AA56" s="28">
        <f>IF(AND(ISNUMBER(R56),ISNUMBER(Z56)),R56*Z56,0)</f>
        <v/>
      </c>
      <c r="AB56" s="26">
        <f>IF(OR($A56="",NOT(ISNUMBER(S56))),"",TODAY()-S56)</f>
        <v/>
      </c>
      <c r="AC56" s="26">
        <f>IF(OR($A56="",Q56="Ganado",Q56="Perdido"),"",IF(AND(ISNUMBER(U56),U56&lt;TODAY()),"Acción vencida",IF(AND(ISNUMBER(AB56),AB56&gt;'Mi cliente ideal'!$H$35),"Sin contacto","")))</f>
        <v/>
      </c>
      <c r="AD56" s="27">
        <f>IF($A56="","",COUNTA(F56:O56)/10)</f>
        <v/>
      </c>
      <c r="AE56" s="26">
        <f>IF($A56="","",X56+(1000-ROW())/100000)</f>
        <v/>
      </c>
    </row>
    <row r="57">
      <c r="A57" s="20" t="n"/>
      <c r="B57" s="21" t="n"/>
      <c r="C57" s="20" t="n"/>
      <c r="D57" s="20" t="n"/>
      <c r="E57" s="20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3" t="n"/>
      <c r="O57" s="23" t="n"/>
      <c r="P57" s="20" t="n"/>
      <c r="Q57" s="20" t="n"/>
      <c r="R57" s="24" t="n"/>
      <c r="S57" s="25" t="n"/>
      <c r="T57" s="20" t="n"/>
      <c r="U57" s="25" t="n"/>
      <c r="V57" s="20" t="n"/>
      <c r="W57" s="26">
        <f>IF($A57="","",IF(G57="","Sin ranking",IF(G57&lt;=1000,"Top 1,000",IF(G57&lt;=10000,"Top 10,000",IF(G57&lt;=100000,"Top 100,000","Fuera del Top")))))</f>
        <v/>
      </c>
      <c r="X57" s="26">
        <f>IF($A57="","",IF(COUNTIFS('Mi cliente ideal'!$A$5:$A$23,C57,'Mi cliente ideal'!$B$5:$B$23,"Sí")&gt;0,'Mi cliente ideal'!$H$5,0)+IF(COUNTIFS('Mi cliente ideal'!$D$5:$D$29,D57,'Mi cliente ideal'!$E$5:$E$29,"Sí")&gt;0,'Mi cliente ideal'!$H$6,0)+IFERROR(INDEX('Mi cliente ideal'!$H$11:$H$14,MATCH(E57,'Mi cliente ideal'!$G$11:$G$14,0)),0)+IFERROR(INDEX('Mi cliente ideal'!$H$17:$H$21,MATCH(W57,'Mi cliente ideal'!$G$17:$G$21,0)),0)+IF(OR(I57="Exporta",I57="Importa",I57="Exporta e importa"),'Mi cliente ideal'!$H$7,0)+IF(J57="Sí",'Mi cliente ideal'!$H$8,0))</f>
        <v/>
      </c>
      <c r="Y57" s="26">
        <f>IF($A57="","",IF(X57&gt;='Mi cliente ideal'!$H$33,"A",IF(X57&gt;='Mi cliente ideal'!$H$34,"B","C")))</f>
        <v/>
      </c>
      <c r="Z57" s="27">
        <f>IF(OR($A57="",Q57=""),"",IFERROR(INDEX('Mi cliente ideal'!$H$24:$H$30,MATCH(Q57,'Mi cliente ideal'!$G$24:$G$30,0)),""))</f>
        <v/>
      </c>
      <c r="AA57" s="28">
        <f>IF(AND(ISNUMBER(R57),ISNUMBER(Z57)),R57*Z57,0)</f>
        <v/>
      </c>
      <c r="AB57" s="26">
        <f>IF(OR($A57="",NOT(ISNUMBER(S57))),"",TODAY()-S57)</f>
        <v/>
      </c>
      <c r="AC57" s="26">
        <f>IF(OR($A57="",Q57="Ganado",Q57="Perdido"),"",IF(AND(ISNUMBER(U57),U57&lt;TODAY()),"Acción vencida",IF(AND(ISNUMBER(AB57),AB57&gt;'Mi cliente ideal'!$H$35),"Sin contacto","")))</f>
        <v/>
      </c>
      <c r="AD57" s="27">
        <f>IF($A57="","",COUNTA(F57:O57)/10)</f>
        <v/>
      </c>
      <c r="AE57" s="26">
        <f>IF($A57="","",X57+(1000-ROW())/100000)</f>
        <v/>
      </c>
    </row>
    <row r="58">
      <c r="A58" s="20" t="n"/>
      <c r="B58" s="21" t="n"/>
      <c r="C58" s="20" t="n"/>
      <c r="D58" s="20" t="n"/>
      <c r="E58" s="20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3" t="n"/>
      <c r="O58" s="23" t="n"/>
      <c r="P58" s="20" t="n"/>
      <c r="Q58" s="20" t="n"/>
      <c r="R58" s="24" t="n"/>
      <c r="S58" s="25" t="n"/>
      <c r="T58" s="20" t="n"/>
      <c r="U58" s="25" t="n"/>
      <c r="V58" s="20" t="n"/>
      <c r="W58" s="26">
        <f>IF($A58="","",IF(G58="","Sin ranking",IF(G58&lt;=1000,"Top 1,000",IF(G58&lt;=10000,"Top 10,000",IF(G58&lt;=100000,"Top 100,000","Fuera del Top")))))</f>
        <v/>
      </c>
      <c r="X58" s="26">
        <f>IF($A58="","",IF(COUNTIFS('Mi cliente ideal'!$A$5:$A$23,C58,'Mi cliente ideal'!$B$5:$B$23,"Sí")&gt;0,'Mi cliente ideal'!$H$5,0)+IF(COUNTIFS('Mi cliente ideal'!$D$5:$D$29,D58,'Mi cliente ideal'!$E$5:$E$29,"Sí")&gt;0,'Mi cliente ideal'!$H$6,0)+IFERROR(INDEX('Mi cliente ideal'!$H$11:$H$14,MATCH(E58,'Mi cliente ideal'!$G$11:$G$14,0)),0)+IFERROR(INDEX('Mi cliente ideal'!$H$17:$H$21,MATCH(W58,'Mi cliente ideal'!$G$17:$G$21,0)),0)+IF(OR(I58="Exporta",I58="Importa",I58="Exporta e importa"),'Mi cliente ideal'!$H$7,0)+IF(J58="Sí",'Mi cliente ideal'!$H$8,0))</f>
        <v/>
      </c>
      <c r="Y58" s="26">
        <f>IF($A58="","",IF(X58&gt;='Mi cliente ideal'!$H$33,"A",IF(X58&gt;='Mi cliente ideal'!$H$34,"B","C")))</f>
        <v/>
      </c>
      <c r="Z58" s="27">
        <f>IF(OR($A58="",Q58=""),"",IFERROR(INDEX('Mi cliente ideal'!$H$24:$H$30,MATCH(Q58,'Mi cliente ideal'!$G$24:$G$30,0)),""))</f>
        <v/>
      </c>
      <c r="AA58" s="28">
        <f>IF(AND(ISNUMBER(R58),ISNUMBER(Z58)),R58*Z58,0)</f>
        <v/>
      </c>
      <c r="AB58" s="26">
        <f>IF(OR($A58="",NOT(ISNUMBER(S58))),"",TODAY()-S58)</f>
        <v/>
      </c>
      <c r="AC58" s="26">
        <f>IF(OR($A58="",Q58="Ganado",Q58="Perdido"),"",IF(AND(ISNUMBER(U58),U58&lt;TODAY()),"Acción vencida",IF(AND(ISNUMBER(AB58),AB58&gt;'Mi cliente ideal'!$H$35),"Sin contacto","")))</f>
        <v/>
      </c>
      <c r="AD58" s="27">
        <f>IF($A58="","",COUNTA(F58:O58)/10)</f>
        <v/>
      </c>
      <c r="AE58" s="26">
        <f>IF($A58="","",X58+(1000-ROW())/100000)</f>
        <v/>
      </c>
    </row>
    <row r="59">
      <c r="A59" s="20" t="n"/>
      <c r="B59" s="21" t="n"/>
      <c r="C59" s="20" t="n"/>
      <c r="D59" s="20" t="n"/>
      <c r="E59" s="20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3" t="n"/>
      <c r="O59" s="23" t="n"/>
      <c r="P59" s="20" t="n"/>
      <c r="Q59" s="20" t="n"/>
      <c r="R59" s="24" t="n"/>
      <c r="S59" s="25" t="n"/>
      <c r="T59" s="20" t="n"/>
      <c r="U59" s="25" t="n"/>
      <c r="V59" s="20" t="n"/>
      <c r="W59" s="26">
        <f>IF($A59="","",IF(G59="","Sin ranking",IF(G59&lt;=1000,"Top 1,000",IF(G59&lt;=10000,"Top 10,000",IF(G59&lt;=100000,"Top 100,000","Fuera del Top")))))</f>
        <v/>
      </c>
      <c r="X59" s="26">
        <f>IF($A59="","",IF(COUNTIFS('Mi cliente ideal'!$A$5:$A$23,C59,'Mi cliente ideal'!$B$5:$B$23,"Sí")&gt;0,'Mi cliente ideal'!$H$5,0)+IF(COUNTIFS('Mi cliente ideal'!$D$5:$D$29,D59,'Mi cliente ideal'!$E$5:$E$29,"Sí")&gt;0,'Mi cliente ideal'!$H$6,0)+IFERROR(INDEX('Mi cliente ideal'!$H$11:$H$14,MATCH(E59,'Mi cliente ideal'!$G$11:$G$14,0)),0)+IFERROR(INDEX('Mi cliente ideal'!$H$17:$H$21,MATCH(W59,'Mi cliente ideal'!$G$17:$G$21,0)),0)+IF(OR(I59="Exporta",I59="Importa",I59="Exporta e importa"),'Mi cliente ideal'!$H$7,0)+IF(J59="Sí",'Mi cliente ideal'!$H$8,0))</f>
        <v/>
      </c>
      <c r="Y59" s="26">
        <f>IF($A59="","",IF(X59&gt;='Mi cliente ideal'!$H$33,"A",IF(X59&gt;='Mi cliente ideal'!$H$34,"B","C")))</f>
        <v/>
      </c>
      <c r="Z59" s="27">
        <f>IF(OR($A59="",Q59=""),"",IFERROR(INDEX('Mi cliente ideal'!$H$24:$H$30,MATCH(Q59,'Mi cliente ideal'!$G$24:$G$30,0)),""))</f>
        <v/>
      </c>
      <c r="AA59" s="28">
        <f>IF(AND(ISNUMBER(R59),ISNUMBER(Z59)),R59*Z59,0)</f>
        <v/>
      </c>
      <c r="AB59" s="26">
        <f>IF(OR($A59="",NOT(ISNUMBER(S59))),"",TODAY()-S59)</f>
        <v/>
      </c>
      <c r="AC59" s="26">
        <f>IF(OR($A59="",Q59="Ganado",Q59="Perdido"),"",IF(AND(ISNUMBER(U59),U59&lt;TODAY()),"Acción vencida",IF(AND(ISNUMBER(AB59),AB59&gt;'Mi cliente ideal'!$H$35),"Sin contacto","")))</f>
        <v/>
      </c>
      <c r="AD59" s="27">
        <f>IF($A59="","",COUNTA(F59:O59)/10)</f>
        <v/>
      </c>
      <c r="AE59" s="26">
        <f>IF($A59="","",X59+(1000-ROW())/100000)</f>
        <v/>
      </c>
    </row>
    <row r="60">
      <c r="A60" s="20" t="n"/>
      <c r="B60" s="21" t="n"/>
      <c r="C60" s="20" t="n"/>
      <c r="D60" s="20" t="n"/>
      <c r="E60" s="20" t="n"/>
      <c r="F60" s="22" t="n"/>
      <c r="G60" s="22" t="n"/>
      <c r="H60" s="22" t="n"/>
      <c r="I60" s="23" t="n"/>
      <c r="J60" s="23" t="n"/>
      <c r="K60" s="23" t="n"/>
      <c r="L60" s="23" t="n"/>
      <c r="M60" s="23" t="n"/>
      <c r="N60" s="23" t="n"/>
      <c r="O60" s="23" t="n"/>
      <c r="P60" s="20" t="n"/>
      <c r="Q60" s="20" t="n"/>
      <c r="R60" s="24" t="n"/>
      <c r="S60" s="25" t="n"/>
      <c r="T60" s="20" t="n"/>
      <c r="U60" s="25" t="n"/>
      <c r="V60" s="20" t="n"/>
      <c r="W60" s="26">
        <f>IF($A60="","",IF(G60="","Sin ranking",IF(G60&lt;=1000,"Top 1,000",IF(G60&lt;=10000,"Top 10,000",IF(G60&lt;=100000,"Top 100,000","Fuera del Top")))))</f>
        <v/>
      </c>
      <c r="X60" s="26">
        <f>IF($A60="","",IF(COUNTIFS('Mi cliente ideal'!$A$5:$A$23,C60,'Mi cliente ideal'!$B$5:$B$23,"Sí")&gt;0,'Mi cliente ideal'!$H$5,0)+IF(COUNTIFS('Mi cliente ideal'!$D$5:$D$29,D60,'Mi cliente ideal'!$E$5:$E$29,"Sí")&gt;0,'Mi cliente ideal'!$H$6,0)+IFERROR(INDEX('Mi cliente ideal'!$H$11:$H$14,MATCH(E60,'Mi cliente ideal'!$G$11:$G$14,0)),0)+IFERROR(INDEX('Mi cliente ideal'!$H$17:$H$21,MATCH(W60,'Mi cliente ideal'!$G$17:$G$21,0)),0)+IF(OR(I60="Exporta",I60="Importa",I60="Exporta e importa"),'Mi cliente ideal'!$H$7,0)+IF(J60="Sí",'Mi cliente ideal'!$H$8,0))</f>
        <v/>
      </c>
      <c r="Y60" s="26">
        <f>IF($A60="","",IF(X60&gt;='Mi cliente ideal'!$H$33,"A",IF(X60&gt;='Mi cliente ideal'!$H$34,"B","C")))</f>
        <v/>
      </c>
      <c r="Z60" s="27">
        <f>IF(OR($A60="",Q60=""),"",IFERROR(INDEX('Mi cliente ideal'!$H$24:$H$30,MATCH(Q60,'Mi cliente ideal'!$G$24:$G$30,0)),""))</f>
        <v/>
      </c>
      <c r="AA60" s="28">
        <f>IF(AND(ISNUMBER(R60),ISNUMBER(Z60)),R60*Z60,0)</f>
        <v/>
      </c>
      <c r="AB60" s="26">
        <f>IF(OR($A60="",NOT(ISNUMBER(S60))),"",TODAY()-S60)</f>
        <v/>
      </c>
      <c r="AC60" s="26">
        <f>IF(OR($A60="",Q60="Ganado",Q60="Perdido"),"",IF(AND(ISNUMBER(U60),U60&lt;TODAY()),"Acción vencida",IF(AND(ISNUMBER(AB60),AB60&gt;'Mi cliente ideal'!$H$35),"Sin contacto","")))</f>
        <v/>
      </c>
      <c r="AD60" s="27">
        <f>IF($A60="","",COUNTA(F60:O60)/10)</f>
        <v/>
      </c>
      <c r="AE60" s="26">
        <f>IF($A60="","",X60+(1000-ROW())/100000)</f>
        <v/>
      </c>
    </row>
    <row r="61">
      <c r="A61" s="20" t="n"/>
      <c r="B61" s="21" t="n"/>
      <c r="C61" s="20" t="n"/>
      <c r="D61" s="20" t="n"/>
      <c r="E61" s="20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3" t="n"/>
      <c r="O61" s="23" t="n"/>
      <c r="P61" s="20" t="n"/>
      <c r="Q61" s="20" t="n"/>
      <c r="R61" s="24" t="n"/>
      <c r="S61" s="25" t="n"/>
      <c r="T61" s="20" t="n"/>
      <c r="U61" s="25" t="n"/>
      <c r="V61" s="20" t="n"/>
      <c r="W61" s="26">
        <f>IF($A61="","",IF(G61="","Sin ranking",IF(G61&lt;=1000,"Top 1,000",IF(G61&lt;=10000,"Top 10,000",IF(G61&lt;=100000,"Top 100,000","Fuera del Top")))))</f>
        <v/>
      </c>
      <c r="X61" s="26">
        <f>IF($A61="","",IF(COUNTIFS('Mi cliente ideal'!$A$5:$A$23,C61,'Mi cliente ideal'!$B$5:$B$23,"Sí")&gt;0,'Mi cliente ideal'!$H$5,0)+IF(COUNTIFS('Mi cliente ideal'!$D$5:$D$29,D61,'Mi cliente ideal'!$E$5:$E$29,"Sí")&gt;0,'Mi cliente ideal'!$H$6,0)+IFERROR(INDEX('Mi cliente ideal'!$H$11:$H$14,MATCH(E61,'Mi cliente ideal'!$G$11:$G$14,0)),0)+IFERROR(INDEX('Mi cliente ideal'!$H$17:$H$21,MATCH(W61,'Mi cliente ideal'!$G$17:$G$21,0)),0)+IF(OR(I61="Exporta",I61="Importa",I61="Exporta e importa"),'Mi cliente ideal'!$H$7,0)+IF(J61="Sí",'Mi cliente ideal'!$H$8,0))</f>
        <v/>
      </c>
      <c r="Y61" s="26">
        <f>IF($A61="","",IF(X61&gt;='Mi cliente ideal'!$H$33,"A",IF(X61&gt;='Mi cliente ideal'!$H$34,"B","C")))</f>
        <v/>
      </c>
      <c r="Z61" s="27">
        <f>IF(OR($A61="",Q61=""),"",IFERROR(INDEX('Mi cliente ideal'!$H$24:$H$30,MATCH(Q61,'Mi cliente ideal'!$G$24:$G$30,0)),""))</f>
        <v/>
      </c>
      <c r="AA61" s="28">
        <f>IF(AND(ISNUMBER(R61),ISNUMBER(Z61)),R61*Z61,0)</f>
        <v/>
      </c>
      <c r="AB61" s="26">
        <f>IF(OR($A61="",NOT(ISNUMBER(S61))),"",TODAY()-S61)</f>
        <v/>
      </c>
      <c r="AC61" s="26">
        <f>IF(OR($A61="",Q61="Ganado",Q61="Perdido"),"",IF(AND(ISNUMBER(U61),U61&lt;TODAY()),"Acción vencida",IF(AND(ISNUMBER(AB61),AB61&gt;'Mi cliente ideal'!$H$35),"Sin contacto","")))</f>
        <v/>
      </c>
      <c r="AD61" s="27">
        <f>IF($A61="","",COUNTA(F61:O61)/10)</f>
        <v/>
      </c>
      <c r="AE61" s="26">
        <f>IF($A61="","",X61+(1000-ROW())/100000)</f>
        <v/>
      </c>
    </row>
    <row r="62">
      <c r="A62" s="20" t="n"/>
      <c r="B62" s="21" t="n"/>
      <c r="C62" s="20" t="n"/>
      <c r="D62" s="20" t="n"/>
      <c r="E62" s="20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3" t="n"/>
      <c r="O62" s="23" t="n"/>
      <c r="P62" s="20" t="n"/>
      <c r="Q62" s="20" t="n"/>
      <c r="R62" s="24" t="n"/>
      <c r="S62" s="25" t="n"/>
      <c r="T62" s="20" t="n"/>
      <c r="U62" s="25" t="n"/>
      <c r="V62" s="20" t="n"/>
      <c r="W62" s="26">
        <f>IF($A62="","",IF(G62="","Sin ranking",IF(G62&lt;=1000,"Top 1,000",IF(G62&lt;=10000,"Top 10,000",IF(G62&lt;=100000,"Top 100,000","Fuera del Top")))))</f>
        <v/>
      </c>
      <c r="X62" s="26">
        <f>IF($A62="","",IF(COUNTIFS('Mi cliente ideal'!$A$5:$A$23,C62,'Mi cliente ideal'!$B$5:$B$23,"Sí")&gt;0,'Mi cliente ideal'!$H$5,0)+IF(COUNTIFS('Mi cliente ideal'!$D$5:$D$29,D62,'Mi cliente ideal'!$E$5:$E$29,"Sí")&gt;0,'Mi cliente ideal'!$H$6,0)+IFERROR(INDEX('Mi cliente ideal'!$H$11:$H$14,MATCH(E62,'Mi cliente ideal'!$G$11:$G$14,0)),0)+IFERROR(INDEX('Mi cliente ideal'!$H$17:$H$21,MATCH(W62,'Mi cliente ideal'!$G$17:$G$21,0)),0)+IF(OR(I62="Exporta",I62="Importa",I62="Exporta e importa"),'Mi cliente ideal'!$H$7,0)+IF(J62="Sí",'Mi cliente ideal'!$H$8,0))</f>
        <v/>
      </c>
      <c r="Y62" s="26">
        <f>IF($A62="","",IF(X62&gt;='Mi cliente ideal'!$H$33,"A",IF(X62&gt;='Mi cliente ideal'!$H$34,"B","C")))</f>
        <v/>
      </c>
      <c r="Z62" s="27">
        <f>IF(OR($A62="",Q62=""),"",IFERROR(INDEX('Mi cliente ideal'!$H$24:$H$30,MATCH(Q62,'Mi cliente ideal'!$G$24:$G$30,0)),""))</f>
        <v/>
      </c>
      <c r="AA62" s="28">
        <f>IF(AND(ISNUMBER(R62),ISNUMBER(Z62)),R62*Z62,0)</f>
        <v/>
      </c>
      <c r="AB62" s="26">
        <f>IF(OR($A62="",NOT(ISNUMBER(S62))),"",TODAY()-S62)</f>
        <v/>
      </c>
      <c r="AC62" s="26">
        <f>IF(OR($A62="",Q62="Ganado",Q62="Perdido"),"",IF(AND(ISNUMBER(U62),U62&lt;TODAY()),"Acción vencida",IF(AND(ISNUMBER(AB62),AB62&gt;'Mi cliente ideal'!$H$35),"Sin contacto","")))</f>
        <v/>
      </c>
      <c r="AD62" s="27">
        <f>IF($A62="","",COUNTA(F62:O62)/10)</f>
        <v/>
      </c>
      <c r="AE62" s="26">
        <f>IF($A62="","",X62+(1000-ROW())/100000)</f>
        <v/>
      </c>
    </row>
    <row r="63">
      <c r="A63" s="20" t="n"/>
      <c r="B63" s="21" t="n"/>
      <c r="C63" s="20" t="n"/>
      <c r="D63" s="20" t="n"/>
      <c r="E63" s="20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3" t="n"/>
      <c r="O63" s="23" t="n"/>
      <c r="P63" s="20" t="n"/>
      <c r="Q63" s="20" t="n"/>
      <c r="R63" s="24" t="n"/>
      <c r="S63" s="25" t="n"/>
      <c r="T63" s="20" t="n"/>
      <c r="U63" s="25" t="n"/>
      <c r="V63" s="20" t="n"/>
      <c r="W63" s="26">
        <f>IF($A63="","",IF(G63="","Sin ranking",IF(G63&lt;=1000,"Top 1,000",IF(G63&lt;=10000,"Top 10,000",IF(G63&lt;=100000,"Top 100,000","Fuera del Top")))))</f>
        <v/>
      </c>
      <c r="X63" s="26">
        <f>IF($A63="","",IF(COUNTIFS('Mi cliente ideal'!$A$5:$A$23,C63,'Mi cliente ideal'!$B$5:$B$23,"Sí")&gt;0,'Mi cliente ideal'!$H$5,0)+IF(COUNTIFS('Mi cliente ideal'!$D$5:$D$29,D63,'Mi cliente ideal'!$E$5:$E$29,"Sí")&gt;0,'Mi cliente ideal'!$H$6,0)+IFERROR(INDEX('Mi cliente ideal'!$H$11:$H$14,MATCH(E63,'Mi cliente ideal'!$G$11:$G$14,0)),0)+IFERROR(INDEX('Mi cliente ideal'!$H$17:$H$21,MATCH(W63,'Mi cliente ideal'!$G$17:$G$21,0)),0)+IF(OR(I63="Exporta",I63="Importa",I63="Exporta e importa"),'Mi cliente ideal'!$H$7,0)+IF(J63="Sí",'Mi cliente ideal'!$H$8,0))</f>
        <v/>
      </c>
      <c r="Y63" s="26">
        <f>IF($A63="","",IF(X63&gt;='Mi cliente ideal'!$H$33,"A",IF(X63&gt;='Mi cliente ideal'!$H$34,"B","C")))</f>
        <v/>
      </c>
      <c r="Z63" s="27">
        <f>IF(OR($A63="",Q63=""),"",IFERROR(INDEX('Mi cliente ideal'!$H$24:$H$30,MATCH(Q63,'Mi cliente ideal'!$G$24:$G$30,0)),""))</f>
        <v/>
      </c>
      <c r="AA63" s="28">
        <f>IF(AND(ISNUMBER(R63),ISNUMBER(Z63)),R63*Z63,0)</f>
        <v/>
      </c>
      <c r="AB63" s="26">
        <f>IF(OR($A63="",NOT(ISNUMBER(S63))),"",TODAY()-S63)</f>
        <v/>
      </c>
      <c r="AC63" s="26">
        <f>IF(OR($A63="",Q63="Ganado",Q63="Perdido"),"",IF(AND(ISNUMBER(U63),U63&lt;TODAY()),"Acción vencida",IF(AND(ISNUMBER(AB63),AB63&gt;'Mi cliente ideal'!$H$35),"Sin contacto","")))</f>
        <v/>
      </c>
      <c r="AD63" s="27">
        <f>IF($A63="","",COUNTA(F63:O63)/10)</f>
        <v/>
      </c>
      <c r="AE63" s="26">
        <f>IF($A63="","",X63+(1000-ROW())/100000)</f>
        <v/>
      </c>
    </row>
    <row r="64">
      <c r="A64" s="20" t="n"/>
      <c r="B64" s="21" t="n"/>
      <c r="C64" s="20" t="n"/>
      <c r="D64" s="20" t="n"/>
      <c r="E64" s="20" t="n"/>
      <c r="F64" s="22" t="n"/>
      <c r="G64" s="22" t="n"/>
      <c r="H64" s="22" t="n"/>
      <c r="I64" s="23" t="n"/>
      <c r="J64" s="23" t="n"/>
      <c r="K64" s="23" t="n"/>
      <c r="L64" s="23" t="n"/>
      <c r="M64" s="23" t="n"/>
      <c r="N64" s="23" t="n"/>
      <c r="O64" s="23" t="n"/>
      <c r="P64" s="20" t="n"/>
      <c r="Q64" s="20" t="n"/>
      <c r="R64" s="24" t="n"/>
      <c r="S64" s="25" t="n"/>
      <c r="T64" s="20" t="n"/>
      <c r="U64" s="25" t="n"/>
      <c r="V64" s="20" t="n"/>
      <c r="W64" s="26">
        <f>IF($A64="","",IF(G64="","Sin ranking",IF(G64&lt;=1000,"Top 1,000",IF(G64&lt;=10000,"Top 10,000",IF(G64&lt;=100000,"Top 100,000","Fuera del Top")))))</f>
        <v/>
      </c>
      <c r="X64" s="26">
        <f>IF($A64="","",IF(COUNTIFS('Mi cliente ideal'!$A$5:$A$23,C64,'Mi cliente ideal'!$B$5:$B$23,"Sí")&gt;0,'Mi cliente ideal'!$H$5,0)+IF(COUNTIFS('Mi cliente ideal'!$D$5:$D$29,D64,'Mi cliente ideal'!$E$5:$E$29,"Sí")&gt;0,'Mi cliente ideal'!$H$6,0)+IFERROR(INDEX('Mi cliente ideal'!$H$11:$H$14,MATCH(E64,'Mi cliente ideal'!$G$11:$G$14,0)),0)+IFERROR(INDEX('Mi cliente ideal'!$H$17:$H$21,MATCH(W64,'Mi cliente ideal'!$G$17:$G$21,0)),0)+IF(OR(I64="Exporta",I64="Importa",I64="Exporta e importa"),'Mi cliente ideal'!$H$7,0)+IF(J64="Sí",'Mi cliente ideal'!$H$8,0))</f>
        <v/>
      </c>
      <c r="Y64" s="26">
        <f>IF($A64="","",IF(X64&gt;='Mi cliente ideal'!$H$33,"A",IF(X64&gt;='Mi cliente ideal'!$H$34,"B","C")))</f>
        <v/>
      </c>
      <c r="Z64" s="27">
        <f>IF(OR($A64="",Q64=""),"",IFERROR(INDEX('Mi cliente ideal'!$H$24:$H$30,MATCH(Q64,'Mi cliente ideal'!$G$24:$G$30,0)),""))</f>
        <v/>
      </c>
      <c r="AA64" s="28">
        <f>IF(AND(ISNUMBER(R64),ISNUMBER(Z64)),R64*Z64,0)</f>
        <v/>
      </c>
      <c r="AB64" s="26">
        <f>IF(OR($A64="",NOT(ISNUMBER(S64))),"",TODAY()-S64)</f>
        <v/>
      </c>
      <c r="AC64" s="26">
        <f>IF(OR($A64="",Q64="Ganado",Q64="Perdido"),"",IF(AND(ISNUMBER(U64),U64&lt;TODAY()),"Acción vencida",IF(AND(ISNUMBER(AB64),AB64&gt;'Mi cliente ideal'!$H$35),"Sin contacto","")))</f>
        <v/>
      </c>
      <c r="AD64" s="27">
        <f>IF($A64="","",COUNTA(F64:O64)/10)</f>
        <v/>
      </c>
      <c r="AE64" s="26">
        <f>IF($A64="","",X64+(1000-ROW())/100000)</f>
        <v/>
      </c>
    </row>
    <row r="65">
      <c r="A65" s="20" t="n"/>
      <c r="B65" s="21" t="n"/>
      <c r="C65" s="20" t="n"/>
      <c r="D65" s="20" t="n"/>
      <c r="E65" s="20" t="n"/>
      <c r="F65" s="22" t="n"/>
      <c r="G65" s="22" t="n"/>
      <c r="H65" s="22" t="n"/>
      <c r="I65" s="23" t="n"/>
      <c r="J65" s="23" t="n"/>
      <c r="K65" s="23" t="n"/>
      <c r="L65" s="23" t="n"/>
      <c r="M65" s="23" t="n"/>
      <c r="N65" s="23" t="n"/>
      <c r="O65" s="23" t="n"/>
      <c r="P65" s="20" t="n"/>
      <c r="Q65" s="20" t="n"/>
      <c r="R65" s="24" t="n"/>
      <c r="S65" s="25" t="n"/>
      <c r="T65" s="20" t="n"/>
      <c r="U65" s="25" t="n"/>
      <c r="V65" s="20" t="n"/>
      <c r="W65" s="26">
        <f>IF($A65="","",IF(G65="","Sin ranking",IF(G65&lt;=1000,"Top 1,000",IF(G65&lt;=10000,"Top 10,000",IF(G65&lt;=100000,"Top 100,000","Fuera del Top")))))</f>
        <v/>
      </c>
      <c r="X65" s="26">
        <f>IF($A65="","",IF(COUNTIFS('Mi cliente ideal'!$A$5:$A$23,C65,'Mi cliente ideal'!$B$5:$B$23,"Sí")&gt;0,'Mi cliente ideal'!$H$5,0)+IF(COUNTIFS('Mi cliente ideal'!$D$5:$D$29,D65,'Mi cliente ideal'!$E$5:$E$29,"Sí")&gt;0,'Mi cliente ideal'!$H$6,0)+IFERROR(INDEX('Mi cliente ideal'!$H$11:$H$14,MATCH(E65,'Mi cliente ideal'!$G$11:$G$14,0)),0)+IFERROR(INDEX('Mi cliente ideal'!$H$17:$H$21,MATCH(W65,'Mi cliente ideal'!$G$17:$G$21,0)),0)+IF(OR(I65="Exporta",I65="Importa",I65="Exporta e importa"),'Mi cliente ideal'!$H$7,0)+IF(J65="Sí",'Mi cliente ideal'!$H$8,0))</f>
        <v/>
      </c>
      <c r="Y65" s="26">
        <f>IF($A65="","",IF(X65&gt;='Mi cliente ideal'!$H$33,"A",IF(X65&gt;='Mi cliente ideal'!$H$34,"B","C")))</f>
        <v/>
      </c>
      <c r="Z65" s="27">
        <f>IF(OR($A65="",Q65=""),"",IFERROR(INDEX('Mi cliente ideal'!$H$24:$H$30,MATCH(Q65,'Mi cliente ideal'!$G$24:$G$30,0)),""))</f>
        <v/>
      </c>
      <c r="AA65" s="28">
        <f>IF(AND(ISNUMBER(R65),ISNUMBER(Z65)),R65*Z65,0)</f>
        <v/>
      </c>
      <c r="AB65" s="26">
        <f>IF(OR($A65="",NOT(ISNUMBER(S65))),"",TODAY()-S65)</f>
        <v/>
      </c>
      <c r="AC65" s="26">
        <f>IF(OR($A65="",Q65="Ganado",Q65="Perdido"),"",IF(AND(ISNUMBER(U65),U65&lt;TODAY()),"Acción vencida",IF(AND(ISNUMBER(AB65),AB65&gt;'Mi cliente ideal'!$H$35),"Sin contacto","")))</f>
        <v/>
      </c>
      <c r="AD65" s="27">
        <f>IF($A65="","",COUNTA(F65:O65)/10)</f>
        <v/>
      </c>
      <c r="AE65" s="26">
        <f>IF($A65="","",X65+(1000-ROW())/100000)</f>
        <v/>
      </c>
    </row>
    <row r="66">
      <c r="A66" s="20" t="n"/>
      <c r="B66" s="21" t="n"/>
      <c r="C66" s="20" t="n"/>
      <c r="D66" s="20" t="n"/>
      <c r="E66" s="20" t="n"/>
      <c r="F66" s="22" t="n"/>
      <c r="G66" s="22" t="n"/>
      <c r="H66" s="22" t="n"/>
      <c r="I66" s="23" t="n"/>
      <c r="J66" s="23" t="n"/>
      <c r="K66" s="23" t="n"/>
      <c r="L66" s="23" t="n"/>
      <c r="M66" s="23" t="n"/>
      <c r="N66" s="23" t="n"/>
      <c r="O66" s="23" t="n"/>
      <c r="P66" s="20" t="n"/>
      <c r="Q66" s="20" t="n"/>
      <c r="R66" s="24" t="n"/>
      <c r="S66" s="25" t="n"/>
      <c r="T66" s="20" t="n"/>
      <c r="U66" s="25" t="n"/>
      <c r="V66" s="20" t="n"/>
      <c r="W66" s="26">
        <f>IF($A66="","",IF(G66="","Sin ranking",IF(G66&lt;=1000,"Top 1,000",IF(G66&lt;=10000,"Top 10,000",IF(G66&lt;=100000,"Top 100,000","Fuera del Top")))))</f>
        <v/>
      </c>
      <c r="X66" s="26">
        <f>IF($A66="","",IF(COUNTIFS('Mi cliente ideal'!$A$5:$A$23,C66,'Mi cliente ideal'!$B$5:$B$23,"Sí")&gt;0,'Mi cliente ideal'!$H$5,0)+IF(COUNTIFS('Mi cliente ideal'!$D$5:$D$29,D66,'Mi cliente ideal'!$E$5:$E$29,"Sí")&gt;0,'Mi cliente ideal'!$H$6,0)+IFERROR(INDEX('Mi cliente ideal'!$H$11:$H$14,MATCH(E66,'Mi cliente ideal'!$G$11:$G$14,0)),0)+IFERROR(INDEX('Mi cliente ideal'!$H$17:$H$21,MATCH(W66,'Mi cliente ideal'!$G$17:$G$21,0)),0)+IF(OR(I66="Exporta",I66="Importa",I66="Exporta e importa"),'Mi cliente ideal'!$H$7,0)+IF(J66="Sí",'Mi cliente ideal'!$H$8,0))</f>
        <v/>
      </c>
      <c r="Y66" s="26">
        <f>IF($A66="","",IF(X66&gt;='Mi cliente ideal'!$H$33,"A",IF(X66&gt;='Mi cliente ideal'!$H$34,"B","C")))</f>
        <v/>
      </c>
      <c r="Z66" s="27">
        <f>IF(OR($A66="",Q66=""),"",IFERROR(INDEX('Mi cliente ideal'!$H$24:$H$30,MATCH(Q66,'Mi cliente ideal'!$G$24:$G$30,0)),""))</f>
        <v/>
      </c>
      <c r="AA66" s="28">
        <f>IF(AND(ISNUMBER(R66),ISNUMBER(Z66)),R66*Z66,0)</f>
        <v/>
      </c>
      <c r="AB66" s="26">
        <f>IF(OR($A66="",NOT(ISNUMBER(S66))),"",TODAY()-S66)</f>
        <v/>
      </c>
      <c r="AC66" s="26">
        <f>IF(OR($A66="",Q66="Ganado",Q66="Perdido"),"",IF(AND(ISNUMBER(U66),U66&lt;TODAY()),"Acción vencida",IF(AND(ISNUMBER(AB66),AB66&gt;'Mi cliente ideal'!$H$35),"Sin contacto","")))</f>
        <v/>
      </c>
      <c r="AD66" s="27">
        <f>IF($A66="","",COUNTA(F66:O66)/10)</f>
        <v/>
      </c>
      <c r="AE66" s="26">
        <f>IF($A66="","",X66+(1000-ROW())/100000)</f>
        <v/>
      </c>
    </row>
    <row r="67">
      <c r="A67" s="20" t="n"/>
      <c r="B67" s="21" t="n"/>
      <c r="C67" s="20" t="n"/>
      <c r="D67" s="20" t="n"/>
      <c r="E67" s="20" t="n"/>
      <c r="F67" s="22" t="n"/>
      <c r="G67" s="22" t="n"/>
      <c r="H67" s="22" t="n"/>
      <c r="I67" s="23" t="n"/>
      <c r="J67" s="23" t="n"/>
      <c r="K67" s="23" t="n"/>
      <c r="L67" s="23" t="n"/>
      <c r="M67" s="23" t="n"/>
      <c r="N67" s="23" t="n"/>
      <c r="O67" s="23" t="n"/>
      <c r="P67" s="20" t="n"/>
      <c r="Q67" s="20" t="n"/>
      <c r="R67" s="24" t="n"/>
      <c r="S67" s="25" t="n"/>
      <c r="T67" s="20" t="n"/>
      <c r="U67" s="25" t="n"/>
      <c r="V67" s="20" t="n"/>
      <c r="W67" s="26">
        <f>IF($A67="","",IF(G67="","Sin ranking",IF(G67&lt;=1000,"Top 1,000",IF(G67&lt;=10000,"Top 10,000",IF(G67&lt;=100000,"Top 100,000","Fuera del Top")))))</f>
        <v/>
      </c>
      <c r="X67" s="26">
        <f>IF($A67="","",IF(COUNTIFS('Mi cliente ideal'!$A$5:$A$23,C67,'Mi cliente ideal'!$B$5:$B$23,"Sí")&gt;0,'Mi cliente ideal'!$H$5,0)+IF(COUNTIFS('Mi cliente ideal'!$D$5:$D$29,D67,'Mi cliente ideal'!$E$5:$E$29,"Sí")&gt;0,'Mi cliente ideal'!$H$6,0)+IFERROR(INDEX('Mi cliente ideal'!$H$11:$H$14,MATCH(E67,'Mi cliente ideal'!$G$11:$G$14,0)),0)+IFERROR(INDEX('Mi cliente ideal'!$H$17:$H$21,MATCH(W67,'Mi cliente ideal'!$G$17:$G$21,0)),0)+IF(OR(I67="Exporta",I67="Importa",I67="Exporta e importa"),'Mi cliente ideal'!$H$7,0)+IF(J67="Sí",'Mi cliente ideal'!$H$8,0))</f>
        <v/>
      </c>
      <c r="Y67" s="26">
        <f>IF($A67="","",IF(X67&gt;='Mi cliente ideal'!$H$33,"A",IF(X67&gt;='Mi cliente ideal'!$H$34,"B","C")))</f>
        <v/>
      </c>
      <c r="Z67" s="27">
        <f>IF(OR($A67="",Q67=""),"",IFERROR(INDEX('Mi cliente ideal'!$H$24:$H$30,MATCH(Q67,'Mi cliente ideal'!$G$24:$G$30,0)),""))</f>
        <v/>
      </c>
      <c r="AA67" s="28">
        <f>IF(AND(ISNUMBER(R67),ISNUMBER(Z67)),R67*Z67,0)</f>
        <v/>
      </c>
      <c r="AB67" s="26">
        <f>IF(OR($A67="",NOT(ISNUMBER(S67))),"",TODAY()-S67)</f>
        <v/>
      </c>
      <c r="AC67" s="26">
        <f>IF(OR($A67="",Q67="Ganado",Q67="Perdido"),"",IF(AND(ISNUMBER(U67),U67&lt;TODAY()),"Acción vencida",IF(AND(ISNUMBER(AB67),AB67&gt;'Mi cliente ideal'!$H$35),"Sin contacto","")))</f>
        <v/>
      </c>
      <c r="AD67" s="27">
        <f>IF($A67="","",COUNTA(F67:O67)/10)</f>
        <v/>
      </c>
      <c r="AE67" s="26">
        <f>IF($A67="","",X67+(1000-ROW())/100000)</f>
        <v/>
      </c>
    </row>
    <row r="68">
      <c r="A68" s="20" t="n"/>
      <c r="B68" s="21" t="n"/>
      <c r="C68" s="20" t="n"/>
      <c r="D68" s="20" t="n"/>
      <c r="E68" s="20" t="n"/>
      <c r="F68" s="22" t="n"/>
      <c r="G68" s="22" t="n"/>
      <c r="H68" s="22" t="n"/>
      <c r="I68" s="23" t="n"/>
      <c r="J68" s="23" t="n"/>
      <c r="K68" s="23" t="n"/>
      <c r="L68" s="23" t="n"/>
      <c r="M68" s="23" t="n"/>
      <c r="N68" s="23" t="n"/>
      <c r="O68" s="23" t="n"/>
      <c r="P68" s="20" t="n"/>
      <c r="Q68" s="20" t="n"/>
      <c r="R68" s="24" t="n"/>
      <c r="S68" s="25" t="n"/>
      <c r="T68" s="20" t="n"/>
      <c r="U68" s="25" t="n"/>
      <c r="V68" s="20" t="n"/>
      <c r="W68" s="26">
        <f>IF($A68="","",IF(G68="","Sin ranking",IF(G68&lt;=1000,"Top 1,000",IF(G68&lt;=10000,"Top 10,000",IF(G68&lt;=100000,"Top 100,000","Fuera del Top")))))</f>
        <v/>
      </c>
      <c r="X68" s="26">
        <f>IF($A68="","",IF(COUNTIFS('Mi cliente ideal'!$A$5:$A$23,C68,'Mi cliente ideal'!$B$5:$B$23,"Sí")&gt;0,'Mi cliente ideal'!$H$5,0)+IF(COUNTIFS('Mi cliente ideal'!$D$5:$D$29,D68,'Mi cliente ideal'!$E$5:$E$29,"Sí")&gt;0,'Mi cliente ideal'!$H$6,0)+IFERROR(INDEX('Mi cliente ideal'!$H$11:$H$14,MATCH(E68,'Mi cliente ideal'!$G$11:$G$14,0)),0)+IFERROR(INDEX('Mi cliente ideal'!$H$17:$H$21,MATCH(W68,'Mi cliente ideal'!$G$17:$G$21,0)),0)+IF(OR(I68="Exporta",I68="Importa",I68="Exporta e importa"),'Mi cliente ideal'!$H$7,0)+IF(J68="Sí",'Mi cliente ideal'!$H$8,0))</f>
        <v/>
      </c>
      <c r="Y68" s="26">
        <f>IF($A68="","",IF(X68&gt;='Mi cliente ideal'!$H$33,"A",IF(X68&gt;='Mi cliente ideal'!$H$34,"B","C")))</f>
        <v/>
      </c>
      <c r="Z68" s="27">
        <f>IF(OR($A68="",Q68=""),"",IFERROR(INDEX('Mi cliente ideal'!$H$24:$H$30,MATCH(Q68,'Mi cliente ideal'!$G$24:$G$30,0)),""))</f>
        <v/>
      </c>
      <c r="AA68" s="28">
        <f>IF(AND(ISNUMBER(R68),ISNUMBER(Z68)),R68*Z68,0)</f>
        <v/>
      </c>
      <c r="AB68" s="26">
        <f>IF(OR($A68="",NOT(ISNUMBER(S68))),"",TODAY()-S68)</f>
        <v/>
      </c>
      <c r="AC68" s="26">
        <f>IF(OR($A68="",Q68="Ganado",Q68="Perdido"),"",IF(AND(ISNUMBER(U68),U68&lt;TODAY()),"Acción vencida",IF(AND(ISNUMBER(AB68),AB68&gt;'Mi cliente ideal'!$H$35),"Sin contacto","")))</f>
        <v/>
      </c>
      <c r="AD68" s="27">
        <f>IF($A68="","",COUNTA(F68:O68)/10)</f>
        <v/>
      </c>
      <c r="AE68" s="26">
        <f>IF($A68="","",X68+(1000-ROW())/100000)</f>
        <v/>
      </c>
    </row>
    <row r="69">
      <c r="A69" s="20" t="n"/>
      <c r="B69" s="21" t="n"/>
      <c r="C69" s="20" t="n"/>
      <c r="D69" s="20" t="n"/>
      <c r="E69" s="20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3" t="n"/>
      <c r="O69" s="23" t="n"/>
      <c r="P69" s="20" t="n"/>
      <c r="Q69" s="20" t="n"/>
      <c r="R69" s="24" t="n"/>
      <c r="S69" s="25" t="n"/>
      <c r="T69" s="20" t="n"/>
      <c r="U69" s="25" t="n"/>
      <c r="V69" s="20" t="n"/>
      <c r="W69" s="26">
        <f>IF($A69="","",IF(G69="","Sin ranking",IF(G69&lt;=1000,"Top 1,000",IF(G69&lt;=10000,"Top 10,000",IF(G69&lt;=100000,"Top 100,000","Fuera del Top")))))</f>
        <v/>
      </c>
      <c r="X69" s="26">
        <f>IF($A69="","",IF(COUNTIFS('Mi cliente ideal'!$A$5:$A$23,C69,'Mi cliente ideal'!$B$5:$B$23,"Sí")&gt;0,'Mi cliente ideal'!$H$5,0)+IF(COUNTIFS('Mi cliente ideal'!$D$5:$D$29,D69,'Mi cliente ideal'!$E$5:$E$29,"Sí")&gt;0,'Mi cliente ideal'!$H$6,0)+IFERROR(INDEX('Mi cliente ideal'!$H$11:$H$14,MATCH(E69,'Mi cliente ideal'!$G$11:$G$14,0)),0)+IFERROR(INDEX('Mi cliente ideal'!$H$17:$H$21,MATCH(W69,'Mi cliente ideal'!$G$17:$G$21,0)),0)+IF(OR(I69="Exporta",I69="Importa",I69="Exporta e importa"),'Mi cliente ideal'!$H$7,0)+IF(J69="Sí",'Mi cliente ideal'!$H$8,0))</f>
        <v/>
      </c>
      <c r="Y69" s="26">
        <f>IF($A69="","",IF(X69&gt;='Mi cliente ideal'!$H$33,"A",IF(X69&gt;='Mi cliente ideal'!$H$34,"B","C")))</f>
        <v/>
      </c>
      <c r="Z69" s="27">
        <f>IF(OR($A69="",Q69=""),"",IFERROR(INDEX('Mi cliente ideal'!$H$24:$H$30,MATCH(Q69,'Mi cliente ideal'!$G$24:$G$30,0)),""))</f>
        <v/>
      </c>
      <c r="AA69" s="28">
        <f>IF(AND(ISNUMBER(R69),ISNUMBER(Z69)),R69*Z69,0)</f>
        <v/>
      </c>
      <c r="AB69" s="26">
        <f>IF(OR($A69="",NOT(ISNUMBER(S69))),"",TODAY()-S69)</f>
        <v/>
      </c>
      <c r="AC69" s="26">
        <f>IF(OR($A69="",Q69="Ganado",Q69="Perdido"),"",IF(AND(ISNUMBER(U69),U69&lt;TODAY()),"Acción vencida",IF(AND(ISNUMBER(AB69),AB69&gt;'Mi cliente ideal'!$H$35),"Sin contacto","")))</f>
        <v/>
      </c>
      <c r="AD69" s="27">
        <f>IF($A69="","",COUNTA(F69:O69)/10)</f>
        <v/>
      </c>
      <c r="AE69" s="26">
        <f>IF($A69="","",X69+(1000-ROW())/100000)</f>
        <v/>
      </c>
    </row>
    <row r="70">
      <c r="A70" s="20" t="n"/>
      <c r="B70" s="21" t="n"/>
      <c r="C70" s="20" t="n"/>
      <c r="D70" s="20" t="n"/>
      <c r="E70" s="20" t="n"/>
      <c r="F70" s="22" t="n"/>
      <c r="G70" s="22" t="n"/>
      <c r="H70" s="22" t="n"/>
      <c r="I70" s="23" t="n"/>
      <c r="J70" s="23" t="n"/>
      <c r="K70" s="23" t="n"/>
      <c r="L70" s="23" t="n"/>
      <c r="M70" s="23" t="n"/>
      <c r="N70" s="23" t="n"/>
      <c r="O70" s="23" t="n"/>
      <c r="P70" s="20" t="n"/>
      <c r="Q70" s="20" t="n"/>
      <c r="R70" s="24" t="n"/>
      <c r="S70" s="25" t="n"/>
      <c r="T70" s="20" t="n"/>
      <c r="U70" s="25" t="n"/>
      <c r="V70" s="20" t="n"/>
      <c r="W70" s="26">
        <f>IF($A70="","",IF(G70="","Sin ranking",IF(G70&lt;=1000,"Top 1,000",IF(G70&lt;=10000,"Top 10,000",IF(G70&lt;=100000,"Top 100,000","Fuera del Top")))))</f>
        <v/>
      </c>
      <c r="X70" s="26">
        <f>IF($A70="","",IF(COUNTIFS('Mi cliente ideal'!$A$5:$A$23,C70,'Mi cliente ideal'!$B$5:$B$23,"Sí")&gt;0,'Mi cliente ideal'!$H$5,0)+IF(COUNTIFS('Mi cliente ideal'!$D$5:$D$29,D70,'Mi cliente ideal'!$E$5:$E$29,"Sí")&gt;0,'Mi cliente ideal'!$H$6,0)+IFERROR(INDEX('Mi cliente ideal'!$H$11:$H$14,MATCH(E70,'Mi cliente ideal'!$G$11:$G$14,0)),0)+IFERROR(INDEX('Mi cliente ideal'!$H$17:$H$21,MATCH(W70,'Mi cliente ideal'!$G$17:$G$21,0)),0)+IF(OR(I70="Exporta",I70="Importa",I70="Exporta e importa"),'Mi cliente ideal'!$H$7,0)+IF(J70="Sí",'Mi cliente ideal'!$H$8,0))</f>
        <v/>
      </c>
      <c r="Y70" s="26">
        <f>IF($A70="","",IF(X70&gt;='Mi cliente ideal'!$H$33,"A",IF(X70&gt;='Mi cliente ideal'!$H$34,"B","C")))</f>
        <v/>
      </c>
      <c r="Z70" s="27">
        <f>IF(OR($A70="",Q70=""),"",IFERROR(INDEX('Mi cliente ideal'!$H$24:$H$30,MATCH(Q70,'Mi cliente ideal'!$G$24:$G$30,0)),""))</f>
        <v/>
      </c>
      <c r="AA70" s="28">
        <f>IF(AND(ISNUMBER(R70),ISNUMBER(Z70)),R70*Z70,0)</f>
        <v/>
      </c>
      <c r="AB70" s="26">
        <f>IF(OR($A70="",NOT(ISNUMBER(S70))),"",TODAY()-S70)</f>
        <v/>
      </c>
      <c r="AC70" s="26">
        <f>IF(OR($A70="",Q70="Ganado",Q70="Perdido"),"",IF(AND(ISNUMBER(U70),U70&lt;TODAY()),"Acción vencida",IF(AND(ISNUMBER(AB70),AB70&gt;'Mi cliente ideal'!$H$35),"Sin contacto","")))</f>
        <v/>
      </c>
      <c r="AD70" s="27">
        <f>IF($A70="","",COUNTA(F70:O70)/10)</f>
        <v/>
      </c>
      <c r="AE70" s="26">
        <f>IF($A70="","",X70+(1000-ROW())/100000)</f>
        <v/>
      </c>
    </row>
    <row r="71">
      <c r="A71" s="20" t="n"/>
      <c r="B71" s="21" t="n"/>
      <c r="C71" s="20" t="n"/>
      <c r="D71" s="20" t="n"/>
      <c r="E71" s="20" t="n"/>
      <c r="F71" s="22" t="n"/>
      <c r="G71" s="22" t="n"/>
      <c r="H71" s="22" t="n"/>
      <c r="I71" s="23" t="n"/>
      <c r="J71" s="23" t="n"/>
      <c r="K71" s="23" t="n"/>
      <c r="L71" s="23" t="n"/>
      <c r="M71" s="23" t="n"/>
      <c r="N71" s="23" t="n"/>
      <c r="O71" s="23" t="n"/>
      <c r="P71" s="20" t="n"/>
      <c r="Q71" s="20" t="n"/>
      <c r="R71" s="24" t="n"/>
      <c r="S71" s="25" t="n"/>
      <c r="T71" s="20" t="n"/>
      <c r="U71" s="25" t="n"/>
      <c r="V71" s="20" t="n"/>
      <c r="W71" s="26">
        <f>IF($A71="","",IF(G71="","Sin ranking",IF(G71&lt;=1000,"Top 1,000",IF(G71&lt;=10000,"Top 10,000",IF(G71&lt;=100000,"Top 100,000","Fuera del Top")))))</f>
        <v/>
      </c>
      <c r="X71" s="26">
        <f>IF($A71="","",IF(COUNTIFS('Mi cliente ideal'!$A$5:$A$23,C71,'Mi cliente ideal'!$B$5:$B$23,"Sí")&gt;0,'Mi cliente ideal'!$H$5,0)+IF(COUNTIFS('Mi cliente ideal'!$D$5:$D$29,D71,'Mi cliente ideal'!$E$5:$E$29,"Sí")&gt;0,'Mi cliente ideal'!$H$6,0)+IFERROR(INDEX('Mi cliente ideal'!$H$11:$H$14,MATCH(E71,'Mi cliente ideal'!$G$11:$G$14,0)),0)+IFERROR(INDEX('Mi cliente ideal'!$H$17:$H$21,MATCH(W71,'Mi cliente ideal'!$G$17:$G$21,0)),0)+IF(OR(I71="Exporta",I71="Importa",I71="Exporta e importa"),'Mi cliente ideal'!$H$7,0)+IF(J71="Sí",'Mi cliente ideal'!$H$8,0))</f>
        <v/>
      </c>
      <c r="Y71" s="26">
        <f>IF($A71="","",IF(X71&gt;='Mi cliente ideal'!$H$33,"A",IF(X71&gt;='Mi cliente ideal'!$H$34,"B","C")))</f>
        <v/>
      </c>
      <c r="Z71" s="27">
        <f>IF(OR($A71="",Q71=""),"",IFERROR(INDEX('Mi cliente ideal'!$H$24:$H$30,MATCH(Q71,'Mi cliente ideal'!$G$24:$G$30,0)),""))</f>
        <v/>
      </c>
      <c r="AA71" s="28">
        <f>IF(AND(ISNUMBER(R71),ISNUMBER(Z71)),R71*Z71,0)</f>
        <v/>
      </c>
      <c r="AB71" s="26">
        <f>IF(OR($A71="",NOT(ISNUMBER(S71))),"",TODAY()-S71)</f>
        <v/>
      </c>
      <c r="AC71" s="26">
        <f>IF(OR($A71="",Q71="Ganado",Q71="Perdido"),"",IF(AND(ISNUMBER(U71),U71&lt;TODAY()),"Acción vencida",IF(AND(ISNUMBER(AB71),AB71&gt;'Mi cliente ideal'!$H$35),"Sin contacto","")))</f>
        <v/>
      </c>
      <c r="AD71" s="27">
        <f>IF($A71="","",COUNTA(F71:O71)/10)</f>
        <v/>
      </c>
      <c r="AE71" s="26">
        <f>IF($A71="","",X71+(1000-ROW())/100000)</f>
        <v/>
      </c>
    </row>
    <row r="72">
      <c r="A72" s="20" t="n"/>
      <c r="B72" s="21" t="n"/>
      <c r="C72" s="20" t="n"/>
      <c r="D72" s="20" t="n"/>
      <c r="E72" s="20" t="n"/>
      <c r="F72" s="22" t="n"/>
      <c r="G72" s="22" t="n"/>
      <c r="H72" s="22" t="n"/>
      <c r="I72" s="23" t="n"/>
      <c r="J72" s="23" t="n"/>
      <c r="K72" s="23" t="n"/>
      <c r="L72" s="23" t="n"/>
      <c r="M72" s="23" t="n"/>
      <c r="N72" s="23" t="n"/>
      <c r="O72" s="23" t="n"/>
      <c r="P72" s="20" t="n"/>
      <c r="Q72" s="20" t="n"/>
      <c r="R72" s="24" t="n"/>
      <c r="S72" s="25" t="n"/>
      <c r="T72" s="20" t="n"/>
      <c r="U72" s="25" t="n"/>
      <c r="V72" s="20" t="n"/>
      <c r="W72" s="26">
        <f>IF($A72="","",IF(G72="","Sin ranking",IF(G72&lt;=1000,"Top 1,000",IF(G72&lt;=10000,"Top 10,000",IF(G72&lt;=100000,"Top 100,000","Fuera del Top")))))</f>
        <v/>
      </c>
      <c r="X72" s="26">
        <f>IF($A72="","",IF(COUNTIFS('Mi cliente ideal'!$A$5:$A$23,C72,'Mi cliente ideal'!$B$5:$B$23,"Sí")&gt;0,'Mi cliente ideal'!$H$5,0)+IF(COUNTIFS('Mi cliente ideal'!$D$5:$D$29,D72,'Mi cliente ideal'!$E$5:$E$29,"Sí")&gt;0,'Mi cliente ideal'!$H$6,0)+IFERROR(INDEX('Mi cliente ideal'!$H$11:$H$14,MATCH(E72,'Mi cliente ideal'!$G$11:$G$14,0)),0)+IFERROR(INDEX('Mi cliente ideal'!$H$17:$H$21,MATCH(W72,'Mi cliente ideal'!$G$17:$G$21,0)),0)+IF(OR(I72="Exporta",I72="Importa",I72="Exporta e importa"),'Mi cliente ideal'!$H$7,0)+IF(J72="Sí",'Mi cliente ideal'!$H$8,0))</f>
        <v/>
      </c>
      <c r="Y72" s="26">
        <f>IF($A72="","",IF(X72&gt;='Mi cliente ideal'!$H$33,"A",IF(X72&gt;='Mi cliente ideal'!$H$34,"B","C")))</f>
        <v/>
      </c>
      <c r="Z72" s="27">
        <f>IF(OR($A72="",Q72=""),"",IFERROR(INDEX('Mi cliente ideal'!$H$24:$H$30,MATCH(Q72,'Mi cliente ideal'!$G$24:$G$30,0)),""))</f>
        <v/>
      </c>
      <c r="AA72" s="28">
        <f>IF(AND(ISNUMBER(R72),ISNUMBER(Z72)),R72*Z72,0)</f>
        <v/>
      </c>
      <c r="AB72" s="26">
        <f>IF(OR($A72="",NOT(ISNUMBER(S72))),"",TODAY()-S72)</f>
        <v/>
      </c>
      <c r="AC72" s="26">
        <f>IF(OR($A72="",Q72="Ganado",Q72="Perdido"),"",IF(AND(ISNUMBER(U72),U72&lt;TODAY()),"Acción vencida",IF(AND(ISNUMBER(AB72),AB72&gt;'Mi cliente ideal'!$H$35),"Sin contacto","")))</f>
        <v/>
      </c>
      <c r="AD72" s="27">
        <f>IF($A72="","",COUNTA(F72:O72)/10)</f>
        <v/>
      </c>
      <c r="AE72" s="26">
        <f>IF($A72="","",X72+(1000-ROW())/100000)</f>
        <v/>
      </c>
    </row>
    <row r="73">
      <c r="A73" s="20" t="n"/>
      <c r="B73" s="21" t="n"/>
      <c r="C73" s="20" t="n"/>
      <c r="D73" s="20" t="n"/>
      <c r="E73" s="20" t="n"/>
      <c r="F73" s="22" t="n"/>
      <c r="G73" s="22" t="n"/>
      <c r="H73" s="22" t="n"/>
      <c r="I73" s="23" t="n"/>
      <c r="J73" s="23" t="n"/>
      <c r="K73" s="23" t="n"/>
      <c r="L73" s="23" t="n"/>
      <c r="M73" s="23" t="n"/>
      <c r="N73" s="23" t="n"/>
      <c r="O73" s="23" t="n"/>
      <c r="P73" s="20" t="n"/>
      <c r="Q73" s="20" t="n"/>
      <c r="R73" s="24" t="n"/>
      <c r="S73" s="25" t="n"/>
      <c r="T73" s="20" t="n"/>
      <c r="U73" s="25" t="n"/>
      <c r="V73" s="20" t="n"/>
      <c r="W73" s="26">
        <f>IF($A73="","",IF(G73="","Sin ranking",IF(G73&lt;=1000,"Top 1,000",IF(G73&lt;=10000,"Top 10,000",IF(G73&lt;=100000,"Top 100,000","Fuera del Top")))))</f>
        <v/>
      </c>
      <c r="X73" s="26">
        <f>IF($A73="","",IF(COUNTIFS('Mi cliente ideal'!$A$5:$A$23,C73,'Mi cliente ideal'!$B$5:$B$23,"Sí")&gt;0,'Mi cliente ideal'!$H$5,0)+IF(COUNTIFS('Mi cliente ideal'!$D$5:$D$29,D73,'Mi cliente ideal'!$E$5:$E$29,"Sí")&gt;0,'Mi cliente ideal'!$H$6,0)+IFERROR(INDEX('Mi cliente ideal'!$H$11:$H$14,MATCH(E73,'Mi cliente ideal'!$G$11:$G$14,0)),0)+IFERROR(INDEX('Mi cliente ideal'!$H$17:$H$21,MATCH(W73,'Mi cliente ideal'!$G$17:$G$21,0)),0)+IF(OR(I73="Exporta",I73="Importa",I73="Exporta e importa"),'Mi cliente ideal'!$H$7,0)+IF(J73="Sí",'Mi cliente ideal'!$H$8,0))</f>
        <v/>
      </c>
      <c r="Y73" s="26">
        <f>IF($A73="","",IF(X73&gt;='Mi cliente ideal'!$H$33,"A",IF(X73&gt;='Mi cliente ideal'!$H$34,"B","C")))</f>
        <v/>
      </c>
      <c r="Z73" s="27">
        <f>IF(OR($A73="",Q73=""),"",IFERROR(INDEX('Mi cliente ideal'!$H$24:$H$30,MATCH(Q73,'Mi cliente ideal'!$G$24:$G$30,0)),""))</f>
        <v/>
      </c>
      <c r="AA73" s="28">
        <f>IF(AND(ISNUMBER(R73),ISNUMBER(Z73)),R73*Z73,0)</f>
        <v/>
      </c>
      <c r="AB73" s="26">
        <f>IF(OR($A73="",NOT(ISNUMBER(S73))),"",TODAY()-S73)</f>
        <v/>
      </c>
      <c r="AC73" s="26">
        <f>IF(OR($A73="",Q73="Ganado",Q73="Perdido"),"",IF(AND(ISNUMBER(U73),U73&lt;TODAY()),"Acción vencida",IF(AND(ISNUMBER(AB73),AB73&gt;'Mi cliente ideal'!$H$35),"Sin contacto","")))</f>
        <v/>
      </c>
      <c r="AD73" s="27">
        <f>IF($A73="","",COUNTA(F73:O73)/10)</f>
        <v/>
      </c>
      <c r="AE73" s="26">
        <f>IF($A73="","",X73+(1000-ROW())/100000)</f>
        <v/>
      </c>
    </row>
    <row r="74">
      <c r="A74" s="20" t="n"/>
      <c r="B74" s="21" t="n"/>
      <c r="C74" s="20" t="n"/>
      <c r="D74" s="20" t="n"/>
      <c r="E74" s="20" t="n"/>
      <c r="F74" s="22" t="n"/>
      <c r="G74" s="22" t="n"/>
      <c r="H74" s="22" t="n"/>
      <c r="I74" s="23" t="n"/>
      <c r="J74" s="23" t="n"/>
      <c r="K74" s="23" t="n"/>
      <c r="L74" s="23" t="n"/>
      <c r="M74" s="23" t="n"/>
      <c r="N74" s="23" t="n"/>
      <c r="O74" s="23" t="n"/>
      <c r="P74" s="20" t="n"/>
      <c r="Q74" s="20" t="n"/>
      <c r="R74" s="24" t="n"/>
      <c r="S74" s="25" t="n"/>
      <c r="T74" s="20" t="n"/>
      <c r="U74" s="25" t="n"/>
      <c r="V74" s="20" t="n"/>
      <c r="W74" s="26">
        <f>IF($A74="","",IF(G74="","Sin ranking",IF(G74&lt;=1000,"Top 1,000",IF(G74&lt;=10000,"Top 10,000",IF(G74&lt;=100000,"Top 100,000","Fuera del Top")))))</f>
        <v/>
      </c>
      <c r="X74" s="26">
        <f>IF($A74="","",IF(COUNTIFS('Mi cliente ideal'!$A$5:$A$23,C74,'Mi cliente ideal'!$B$5:$B$23,"Sí")&gt;0,'Mi cliente ideal'!$H$5,0)+IF(COUNTIFS('Mi cliente ideal'!$D$5:$D$29,D74,'Mi cliente ideal'!$E$5:$E$29,"Sí")&gt;0,'Mi cliente ideal'!$H$6,0)+IFERROR(INDEX('Mi cliente ideal'!$H$11:$H$14,MATCH(E74,'Mi cliente ideal'!$G$11:$G$14,0)),0)+IFERROR(INDEX('Mi cliente ideal'!$H$17:$H$21,MATCH(W74,'Mi cliente ideal'!$G$17:$G$21,0)),0)+IF(OR(I74="Exporta",I74="Importa",I74="Exporta e importa"),'Mi cliente ideal'!$H$7,0)+IF(J74="Sí",'Mi cliente ideal'!$H$8,0))</f>
        <v/>
      </c>
      <c r="Y74" s="26">
        <f>IF($A74="","",IF(X74&gt;='Mi cliente ideal'!$H$33,"A",IF(X74&gt;='Mi cliente ideal'!$H$34,"B","C")))</f>
        <v/>
      </c>
      <c r="Z74" s="27">
        <f>IF(OR($A74="",Q74=""),"",IFERROR(INDEX('Mi cliente ideal'!$H$24:$H$30,MATCH(Q74,'Mi cliente ideal'!$G$24:$G$30,0)),""))</f>
        <v/>
      </c>
      <c r="AA74" s="28">
        <f>IF(AND(ISNUMBER(R74),ISNUMBER(Z74)),R74*Z74,0)</f>
        <v/>
      </c>
      <c r="AB74" s="26">
        <f>IF(OR($A74="",NOT(ISNUMBER(S74))),"",TODAY()-S74)</f>
        <v/>
      </c>
      <c r="AC74" s="26">
        <f>IF(OR($A74="",Q74="Ganado",Q74="Perdido"),"",IF(AND(ISNUMBER(U74),U74&lt;TODAY()),"Acción vencida",IF(AND(ISNUMBER(AB74),AB74&gt;'Mi cliente ideal'!$H$35),"Sin contacto","")))</f>
        <v/>
      </c>
      <c r="AD74" s="27">
        <f>IF($A74="","",COUNTA(F74:O74)/10)</f>
        <v/>
      </c>
      <c r="AE74" s="26">
        <f>IF($A74="","",X74+(1000-ROW())/100000)</f>
        <v/>
      </c>
    </row>
    <row r="75">
      <c r="A75" s="20" t="n"/>
      <c r="B75" s="21" t="n"/>
      <c r="C75" s="20" t="n"/>
      <c r="D75" s="20" t="n"/>
      <c r="E75" s="20" t="n"/>
      <c r="F75" s="22" t="n"/>
      <c r="G75" s="22" t="n"/>
      <c r="H75" s="22" t="n"/>
      <c r="I75" s="23" t="n"/>
      <c r="J75" s="23" t="n"/>
      <c r="K75" s="23" t="n"/>
      <c r="L75" s="23" t="n"/>
      <c r="M75" s="23" t="n"/>
      <c r="N75" s="23" t="n"/>
      <c r="O75" s="23" t="n"/>
      <c r="P75" s="20" t="n"/>
      <c r="Q75" s="20" t="n"/>
      <c r="R75" s="24" t="n"/>
      <c r="S75" s="25" t="n"/>
      <c r="T75" s="20" t="n"/>
      <c r="U75" s="25" t="n"/>
      <c r="V75" s="20" t="n"/>
      <c r="W75" s="26">
        <f>IF($A75="","",IF(G75="","Sin ranking",IF(G75&lt;=1000,"Top 1,000",IF(G75&lt;=10000,"Top 10,000",IF(G75&lt;=100000,"Top 100,000","Fuera del Top")))))</f>
        <v/>
      </c>
      <c r="X75" s="26">
        <f>IF($A75="","",IF(COUNTIFS('Mi cliente ideal'!$A$5:$A$23,C75,'Mi cliente ideal'!$B$5:$B$23,"Sí")&gt;0,'Mi cliente ideal'!$H$5,0)+IF(COUNTIFS('Mi cliente ideal'!$D$5:$D$29,D75,'Mi cliente ideal'!$E$5:$E$29,"Sí")&gt;0,'Mi cliente ideal'!$H$6,0)+IFERROR(INDEX('Mi cliente ideal'!$H$11:$H$14,MATCH(E75,'Mi cliente ideal'!$G$11:$G$14,0)),0)+IFERROR(INDEX('Mi cliente ideal'!$H$17:$H$21,MATCH(W75,'Mi cliente ideal'!$G$17:$G$21,0)),0)+IF(OR(I75="Exporta",I75="Importa",I75="Exporta e importa"),'Mi cliente ideal'!$H$7,0)+IF(J75="Sí",'Mi cliente ideal'!$H$8,0))</f>
        <v/>
      </c>
      <c r="Y75" s="26">
        <f>IF($A75="","",IF(X75&gt;='Mi cliente ideal'!$H$33,"A",IF(X75&gt;='Mi cliente ideal'!$H$34,"B","C")))</f>
        <v/>
      </c>
      <c r="Z75" s="27">
        <f>IF(OR($A75="",Q75=""),"",IFERROR(INDEX('Mi cliente ideal'!$H$24:$H$30,MATCH(Q75,'Mi cliente ideal'!$G$24:$G$30,0)),""))</f>
        <v/>
      </c>
      <c r="AA75" s="28">
        <f>IF(AND(ISNUMBER(R75),ISNUMBER(Z75)),R75*Z75,0)</f>
        <v/>
      </c>
      <c r="AB75" s="26">
        <f>IF(OR($A75="",NOT(ISNUMBER(S75))),"",TODAY()-S75)</f>
        <v/>
      </c>
      <c r="AC75" s="26">
        <f>IF(OR($A75="",Q75="Ganado",Q75="Perdido"),"",IF(AND(ISNUMBER(U75),U75&lt;TODAY()),"Acción vencida",IF(AND(ISNUMBER(AB75),AB75&gt;'Mi cliente ideal'!$H$35),"Sin contacto","")))</f>
        <v/>
      </c>
      <c r="AD75" s="27">
        <f>IF($A75="","",COUNTA(F75:O75)/10)</f>
        <v/>
      </c>
      <c r="AE75" s="26">
        <f>IF($A75="","",X75+(1000-ROW())/100000)</f>
        <v/>
      </c>
    </row>
    <row r="76">
      <c r="A76" s="20" t="n"/>
      <c r="B76" s="21" t="n"/>
      <c r="C76" s="20" t="n"/>
      <c r="D76" s="20" t="n"/>
      <c r="E76" s="20" t="n"/>
      <c r="F76" s="22" t="n"/>
      <c r="G76" s="22" t="n"/>
      <c r="H76" s="22" t="n"/>
      <c r="I76" s="23" t="n"/>
      <c r="J76" s="23" t="n"/>
      <c r="K76" s="23" t="n"/>
      <c r="L76" s="23" t="n"/>
      <c r="M76" s="23" t="n"/>
      <c r="N76" s="23" t="n"/>
      <c r="O76" s="23" t="n"/>
      <c r="P76" s="20" t="n"/>
      <c r="Q76" s="20" t="n"/>
      <c r="R76" s="24" t="n"/>
      <c r="S76" s="25" t="n"/>
      <c r="T76" s="20" t="n"/>
      <c r="U76" s="25" t="n"/>
      <c r="V76" s="20" t="n"/>
      <c r="W76" s="26">
        <f>IF($A76="","",IF(G76="","Sin ranking",IF(G76&lt;=1000,"Top 1,000",IF(G76&lt;=10000,"Top 10,000",IF(G76&lt;=100000,"Top 100,000","Fuera del Top")))))</f>
        <v/>
      </c>
      <c r="X76" s="26">
        <f>IF($A76="","",IF(COUNTIFS('Mi cliente ideal'!$A$5:$A$23,C76,'Mi cliente ideal'!$B$5:$B$23,"Sí")&gt;0,'Mi cliente ideal'!$H$5,0)+IF(COUNTIFS('Mi cliente ideal'!$D$5:$D$29,D76,'Mi cliente ideal'!$E$5:$E$29,"Sí")&gt;0,'Mi cliente ideal'!$H$6,0)+IFERROR(INDEX('Mi cliente ideal'!$H$11:$H$14,MATCH(E76,'Mi cliente ideal'!$G$11:$G$14,0)),0)+IFERROR(INDEX('Mi cliente ideal'!$H$17:$H$21,MATCH(W76,'Mi cliente ideal'!$G$17:$G$21,0)),0)+IF(OR(I76="Exporta",I76="Importa",I76="Exporta e importa"),'Mi cliente ideal'!$H$7,0)+IF(J76="Sí",'Mi cliente ideal'!$H$8,0))</f>
        <v/>
      </c>
      <c r="Y76" s="26">
        <f>IF($A76="","",IF(X76&gt;='Mi cliente ideal'!$H$33,"A",IF(X76&gt;='Mi cliente ideal'!$H$34,"B","C")))</f>
        <v/>
      </c>
      <c r="Z76" s="27">
        <f>IF(OR($A76="",Q76=""),"",IFERROR(INDEX('Mi cliente ideal'!$H$24:$H$30,MATCH(Q76,'Mi cliente ideal'!$G$24:$G$30,0)),""))</f>
        <v/>
      </c>
      <c r="AA76" s="28">
        <f>IF(AND(ISNUMBER(R76),ISNUMBER(Z76)),R76*Z76,0)</f>
        <v/>
      </c>
      <c r="AB76" s="26">
        <f>IF(OR($A76="",NOT(ISNUMBER(S76))),"",TODAY()-S76)</f>
        <v/>
      </c>
      <c r="AC76" s="26">
        <f>IF(OR($A76="",Q76="Ganado",Q76="Perdido"),"",IF(AND(ISNUMBER(U76),U76&lt;TODAY()),"Acción vencida",IF(AND(ISNUMBER(AB76),AB76&gt;'Mi cliente ideal'!$H$35),"Sin contacto","")))</f>
        <v/>
      </c>
      <c r="AD76" s="27">
        <f>IF($A76="","",COUNTA(F76:O76)/10)</f>
        <v/>
      </c>
      <c r="AE76" s="26">
        <f>IF($A76="","",X76+(1000-ROW())/100000)</f>
        <v/>
      </c>
    </row>
    <row r="77">
      <c r="A77" s="20" t="n"/>
      <c r="B77" s="21" t="n"/>
      <c r="C77" s="20" t="n"/>
      <c r="D77" s="20" t="n"/>
      <c r="E77" s="20" t="n"/>
      <c r="F77" s="22" t="n"/>
      <c r="G77" s="22" t="n"/>
      <c r="H77" s="22" t="n"/>
      <c r="I77" s="23" t="n"/>
      <c r="J77" s="23" t="n"/>
      <c r="K77" s="23" t="n"/>
      <c r="L77" s="23" t="n"/>
      <c r="M77" s="23" t="n"/>
      <c r="N77" s="23" t="n"/>
      <c r="O77" s="23" t="n"/>
      <c r="P77" s="20" t="n"/>
      <c r="Q77" s="20" t="n"/>
      <c r="R77" s="24" t="n"/>
      <c r="S77" s="25" t="n"/>
      <c r="T77" s="20" t="n"/>
      <c r="U77" s="25" t="n"/>
      <c r="V77" s="20" t="n"/>
      <c r="W77" s="26">
        <f>IF($A77="","",IF(G77="","Sin ranking",IF(G77&lt;=1000,"Top 1,000",IF(G77&lt;=10000,"Top 10,000",IF(G77&lt;=100000,"Top 100,000","Fuera del Top")))))</f>
        <v/>
      </c>
      <c r="X77" s="26">
        <f>IF($A77="","",IF(COUNTIFS('Mi cliente ideal'!$A$5:$A$23,C77,'Mi cliente ideal'!$B$5:$B$23,"Sí")&gt;0,'Mi cliente ideal'!$H$5,0)+IF(COUNTIFS('Mi cliente ideal'!$D$5:$D$29,D77,'Mi cliente ideal'!$E$5:$E$29,"Sí")&gt;0,'Mi cliente ideal'!$H$6,0)+IFERROR(INDEX('Mi cliente ideal'!$H$11:$H$14,MATCH(E77,'Mi cliente ideal'!$G$11:$G$14,0)),0)+IFERROR(INDEX('Mi cliente ideal'!$H$17:$H$21,MATCH(W77,'Mi cliente ideal'!$G$17:$G$21,0)),0)+IF(OR(I77="Exporta",I77="Importa",I77="Exporta e importa"),'Mi cliente ideal'!$H$7,0)+IF(J77="Sí",'Mi cliente ideal'!$H$8,0))</f>
        <v/>
      </c>
      <c r="Y77" s="26">
        <f>IF($A77="","",IF(X77&gt;='Mi cliente ideal'!$H$33,"A",IF(X77&gt;='Mi cliente ideal'!$H$34,"B","C")))</f>
        <v/>
      </c>
      <c r="Z77" s="27">
        <f>IF(OR($A77="",Q77=""),"",IFERROR(INDEX('Mi cliente ideal'!$H$24:$H$30,MATCH(Q77,'Mi cliente ideal'!$G$24:$G$30,0)),""))</f>
        <v/>
      </c>
      <c r="AA77" s="28">
        <f>IF(AND(ISNUMBER(R77),ISNUMBER(Z77)),R77*Z77,0)</f>
        <v/>
      </c>
      <c r="AB77" s="26">
        <f>IF(OR($A77="",NOT(ISNUMBER(S77))),"",TODAY()-S77)</f>
        <v/>
      </c>
      <c r="AC77" s="26">
        <f>IF(OR($A77="",Q77="Ganado",Q77="Perdido"),"",IF(AND(ISNUMBER(U77),U77&lt;TODAY()),"Acción vencida",IF(AND(ISNUMBER(AB77),AB77&gt;'Mi cliente ideal'!$H$35),"Sin contacto","")))</f>
        <v/>
      </c>
      <c r="AD77" s="27">
        <f>IF($A77="","",COUNTA(F77:O77)/10)</f>
        <v/>
      </c>
      <c r="AE77" s="26">
        <f>IF($A77="","",X77+(1000-ROW())/100000)</f>
        <v/>
      </c>
    </row>
    <row r="78">
      <c r="A78" s="20" t="n"/>
      <c r="B78" s="21" t="n"/>
      <c r="C78" s="20" t="n"/>
      <c r="D78" s="20" t="n"/>
      <c r="E78" s="20" t="n"/>
      <c r="F78" s="22" t="n"/>
      <c r="G78" s="22" t="n"/>
      <c r="H78" s="22" t="n"/>
      <c r="I78" s="23" t="n"/>
      <c r="J78" s="23" t="n"/>
      <c r="K78" s="23" t="n"/>
      <c r="L78" s="23" t="n"/>
      <c r="M78" s="23" t="n"/>
      <c r="N78" s="23" t="n"/>
      <c r="O78" s="23" t="n"/>
      <c r="P78" s="20" t="n"/>
      <c r="Q78" s="20" t="n"/>
      <c r="R78" s="24" t="n"/>
      <c r="S78" s="25" t="n"/>
      <c r="T78" s="20" t="n"/>
      <c r="U78" s="25" t="n"/>
      <c r="V78" s="20" t="n"/>
      <c r="W78" s="26">
        <f>IF($A78="","",IF(G78="","Sin ranking",IF(G78&lt;=1000,"Top 1,000",IF(G78&lt;=10000,"Top 10,000",IF(G78&lt;=100000,"Top 100,000","Fuera del Top")))))</f>
        <v/>
      </c>
      <c r="X78" s="26">
        <f>IF($A78="","",IF(COUNTIFS('Mi cliente ideal'!$A$5:$A$23,C78,'Mi cliente ideal'!$B$5:$B$23,"Sí")&gt;0,'Mi cliente ideal'!$H$5,0)+IF(COUNTIFS('Mi cliente ideal'!$D$5:$D$29,D78,'Mi cliente ideal'!$E$5:$E$29,"Sí")&gt;0,'Mi cliente ideal'!$H$6,0)+IFERROR(INDEX('Mi cliente ideal'!$H$11:$H$14,MATCH(E78,'Mi cliente ideal'!$G$11:$G$14,0)),0)+IFERROR(INDEX('Mi cliente ideal'!$H$17:$H$21,MATCH(W78,'Mi cliente ideal'!$G$17:$G$21,0)),0)+IF(OR(I78="Exporta",I78="Importa",I78="Exporta e importa"),'Mi cliente ideal'!$H$7,0)+IF(J78="Sí",'Mi cliente ideal'!$H$8,0))</f>
        <v/>
      </c>
      <c r="Y78" s="26">
        <f>IF($A78="","",IF(X78&gt;='Mi cliente ideal'!$H$33,"A",IF(X78&gt;='Mi cliente ideal'!$H$34,"B","C")))</f>
        <v/>
      </c>
      <c r="Z78" s="27">
        <f>IF(OR($A78="",Q78=""),"",IFERROR(INDEX('Mi cliente ideal'!$H$24:$H$30,MATCH(Q78,'Mi cliente ideal'!$G$24:$G$30,0)),""))</f>
        <v/>
      </c>
      <c r="AA78" s="28">
        <f>IF(AND(ISNUMBER(R78),ISNUMBER(Z78)),R78*Z78,0)</f>
        <v/>
      </c>
      <c r="AB78" s="26">
        <f>IF(OR($A78="",NOT(ISNUMBER(S78))),"",TODAY()-S78)</f>
        <v/>
      </c>
      <c r="AC78" s="26">
        <f>IF(OR($A78="",Q78="Ganado",Q78="Perdido"),"",IF(AND(ISNUMBER(U78),U78&lt;TODAY()),"Acción vencida",IF(AND(ISNUMBER(AB78),AB78&gt;'Mi cliente ideal'!$H$35),"Sin contacto","")))</f>
        <v/>
      </c>
      <c r="AD78" s="27">
        <f>IF($A78="","",COUNTA(F78:O78)/10)</f>
        <v/>
      </c>
      <c r="AE78" s="26">
        <f>IF($A78="","",X78+(1000-ROW())/100000)</f>
        <v/>
      </c>
    </row>
    <row r="79">
      <c r="A79" s="20" t="n"/>
      <c r="B79" s="21" t="n"/>
      <c r="C79" s="20" t="n"/>
      <c r="D79" s="20" t="n"/>
      <c r="E79" s="20" t="n"/>
      <c r="F79" s="22" t="n"/>
      <c r="G79" s="22" t="n"/>
      <c r="H79" s="22" t="n"/>
      <c r="I79" s="23" t="n"/>
      <c r="J79" s="23" t="n"/>
      <c r="K79" s="23" t="n"/>
      <c r="L79" s="23" t="n"/>
      <c r="M79" s="23" t="n"/>
      <c r="N79" s="23" t="n"/>
      <c r="O79" s="23" t="n"/>
      <c r="P79" s="20" t="n"/>
      <c r="Q79" s="20" t="n"/>
      <c r="R79" s="24" t="n"/>
      <c r="S79" s="25" t="n"/>
      <c r="T79" s="20" t="n"/>
      <c r="U79" s="25" t="n"/>
      <c r="V79" s="20" t="n"/>
      <c r="W79" s="26">
        <f>IF($A79="","",IF(G79="","Sin ranking",IF(G79&lt;=1000,"Top 1,000",IF(G79&lt;=10000,"Top 10,000",IF(G79&lt;=100000,"Top 100,000","Fuera del Top")))))</f>
        <v/>
      </c>
      <c r="X79" s="26">
        <f>IF($A79="","",IF(COUNTIFS('Mi cliente ideal'!$A$5:$A$23,C79,'Mi cliente ideal'!$B$5:$B$23,"Sí")&gt;0,'Mi cliente ideal'!$H$5,0)+IF(COUNTIFS('Mi cliente ideal'!$D$5:$D$29,D79,'Mi cliente ideal'!$E$5:$E$29,"Sí")&gt;0,'Mi cliente ideal'!$H$6,0)+IFERROR(INDEX('Mi cliente ideal'!$H$11:$H$14,MATCH(E79,'Mi cliente ideal'!$G$11:$G$14,0)),0)+IFERROR(INDEX('Mi cliente ideal'!$H$17:$H$21,MATCH(W79,'Mi cliente ideal'!$G$17:$G$21,0)),0)+IF(OR(I79="Exporta",I79="Importa",I79="Exporta e importa"),'Mi cliente ideal'!$H$7,0)+IF(J79="Sí",'Mi cliente ideal'!$H$8,0))</f>
        <v/>
      </c>
      <c r="Y79" s="26">
        <f>IF($A79="","",IF(X79&gt;='Mi cliente ideal'!$H$33,"A",IF(X79&gt;='Mi cliente ideal'!$H$34,"B","C")))</f>
        <v/>
      </c>
      <c r="Z79" s="27">
        <f>IF(OR($A79="",Q79=""),"",IFERROR(INDEX('Mi cliente ideal'!$H$24:$H$30,MATCH(Q79,'Mi cliente ideal'!$G$24:$G$30,0)),""))</f>
        <v/>
      </c>
      <c r="AA79" s="28">
        <f>IF(AND(ISNUMBER(R79),ISNUMBER(Z79)),R79*Z79,0)</f>
        <v/>
      </c>
      <c r="AB79" s="26">
        <f>IF(OR($A79="",NOT(ISNUMBER(S79))),"",TODAY()-S79)</f>
        <v/>
      </c>
      <c r="AC79" s="26">
        <f>IF(OR($A79="",Q79="Ganado",Q79="Perdido"),"",IF(AND(ISNUMBER(U79),U79&lt;TODAY()),"Acción vencida",IF(AND(ISNUMBER(AB79),AB79&gt;'Mi cliente ideal'!$H$35),"Sin contacto","")))</f>
        <v/>
      </c>
      <c r="AD79" s="27">
        <f>IF($A79="","",COUNTA(F79:O79)/10)</f>
        <v/>
      </c>
      <c r="AE79" s="26">
        <f>IF($A79="","",X79+(1000-ROW())/100000)</f>
        <v/>
      </c>
    </row>
    <row r="80">
      <c r="A80" s="20" t="n"/>
      <c r="B80" s="21" t="n"/>
      <c r="C80" s="20" t="n"/>
      <c r="D80" s="20" t="n"/>
      <c r="E80" s="20" t="n"/>
      <c r="F80" s="22" t="n"/>
      <c r="G80" s="22" t="n"/>
      <c r="H80" s="22" t="n"/>
      <c r="I80" s="23" t="n"/>
      <c r="J80" s="23" t="n"/>
      <c r="K80" s="23" t="n"/>
      <c r="L80" s="23" t="n"/>
      <c r="M80" s="23" t="n"/>
      <c r="N80" s="23" t="n"/>
      <c r="O80" s="23" t="n"/>
      <c r="P80" s="20" t="n"/>
      <c r="Q80" s="20" t="n"/>
      <c r="R80" s="24" t="n"/>
      <c r="S80" s="25" t="n"/>
      <c r="T80" s="20" t="n"/>
      <c r="U80" s="25" t="n"/>
      <c r="V80" s="20" t="n"/>
      <c r="W80" s="26">
        <f>IF($A80="","",IF(G80="","Sin ranking",IF(G80&lt;=1000,"Top 1,000",IF(G80&lt;=10000,"Top 10,000",IF(G80&lt;=100000,"Top 100,000","Fuera del Top")))))</f>
        <v/>
      </c>
      <c r="X80" s="26">
        <f>IF($A80="","",IF(COUNTIFS('Mi cliente ideal'!$A$5:$A$23,C80,'Mi cliente ideal'!$B$5:$B$23,"Sí")&gt;0,'Mi cliente ideal'!$H$5,0)+IF(COUNTIFS('Mi cliente ideal'!$D$5:$D$29,D80,'Mi cliente ideal'!$E$5:$E$29,"Sí")&gt;0,'Mi cliente ideal'!$H$6,0)+IFERROR(INDEX('Mi cliente ideal'!$H$11:$H$14,MATCH(E80,'Mi cliente ideal'!$G$11:$G$14,0)),0)+IFERROR(INDEX('Mi cliente ideal'!$H$17:$H$21,MATCH(W80,'Mi cliente ideal'!$G$17:$G$21,0)),0)+IF(OR(I80="Exporta",I80="Importa",I80="Exporta e importa"),'Mi cliente ideal'!$H$7,0)+IF(J80="Sí",'Mi cliente ideal'!$H$8,0))</f>
        <v/>
      </c>
      <c r="Y80" s="26">
        <f>IF($A80="","",IF(X80&gt;='Mi cliente ideal'!$H$33,"A",IF(X80&gt;='Mi cliente ideal'!$H$34,"B","C")))</f>
        <v/>
      </c>
      <c r="Z80" s="27">
        <f>IF(OR($A80="",Q80=""),"",IFERROR(INDEX('Mi cliente ideal'!$H$24:$H$30,MATCH(Q80,'Mi cliente ideal'!$G$24:$G$30,0)),""))</f>
        <v/>
      </c>
      <c r="AA80" s="28">
        <f>IF(AND(ISNUMBER(R80),ISNUMBER(Z80)),R80*Z80,0)</f>
        <v/>
      </c>
      <c r="AB80" s="26">
        <f>IF(OR($A80="",NOT(ISNUMBER(S80))),"",TODAY()-S80)</f>
        <v/>
      </c>
      <c r="AC80" s="26">
        <f>IF(OR($A80="",Q80="Ganado",Q80="Perdido"),"",IF(AND(ISNUMBER(U80),U80&lt;TODAY()),"Acción vencida",IF(AND(ISNUMBER(AB80),AB80&gt;'Mi cliente ideal'!$H$35),"Sin contacto","")))</f>
        <v/>
      </c>
      <c r="AD80" s="27">
        <f>IF($A80="","",COUNTA(F80:O80)/10)</f>
        <v/>
      </c>
      <c r="AE80" s="26">
        <f>IF($A80="","",X80+(1000-ROW())/100000)</f>
        <v/>
      </c>
    </row>
    <row r="81">
      <c r="A81" s="20" t="n"/>
      <c r="B81" s="21" t="n"/>
      <c r="C81" s="20" t="n"/>
      <c r="D81" s="20" t="n"/>
      <c r="E81" s="20" t="n"/>
      <c r="F81" s="22" t="n"/>
      <c r="G81" s="22" t="n"/>
      <c r="H81" s="22" t="n"/>
      <c r="I81" s="23" t="n"/>
      <c r="J81" s="23" t="n"/>
      <c r="K81" s="23" t="n"/>
      <c r="L81" s="23" t="n"/>
      <c r="M81" s="23" t="n"/>
      <c r="N81" s="23" t="n"/>
      <c r="O81" s="23" t="n"/>
      <c r="P81" s="20" t="n"/>
      <c r="Q81" s="20" t="n"/>
      <c r="R81" s="24" t="n"/>
      <c r="S81" s="25" t="n"/>
      <c r="T81" s="20" t="n"/>
      <c r="U81" s="25" t="n"/>
      <c r="V81" s="20" t="n"/>
      <c r="W81" s="26">
        <f>IF($A81="","",IF(G81="","Sin ranking",IF(G81&lt;=1000,"Top 1,000",IF(G81&lt;=10000,"Top 10,000",IF(G81&lt;=100000,"Top 100,000","Fuera del Top")))))</f>
        <v/>
      </c>
      <c r="X81" s="26">
        <f>IF($A81="","",IF(COUNTIFS('Mi cliente ideal'!$A$5:$A$23,C81,'Mi cliente ideal'!$B$5:$B$23,"Sí")&gt;0,'Mi cliente ideal'!$H$5,0)+IF(COUNTIFS('Mi cliente ideal'!$D$5:$D$29,D81,'Mi cliente ideal'!$E$5:$E$29,"Sí")&gt;0,'Mi cliente ideal'!$H$6,0)+IFERROR(INDEX('Mi cliente ideal'!$H$11:$H$14,MATCH(E81,'Mi cliente ideal'!$G$11:$G$14,0)),0)+IFERROR(INDEX('Mi cliente ideal'!$H$17:$H$21,MATCH(W81,'Mi cliente ideal'!$G$17:$G$21,0)),0)+IF(OR(I81="Exporta",I81="Importa",I81="Exporta e importa"),'Mi cliente ideal'!$H$7,0)+IF(J81="Sí",'Mi cliente ideal'!$H$8,0))</f>
        <v/>
      </c>
      <c r="Y81" s="26">
        <f>IF($A81="","",IF(X81&gt;='Mi cliente ideal'!$H$33,"A",IF(X81&gt;='Mi cliente ideal'!$H$34,"B","C")))</f>
        <v/>
      </c>
      <c r="Z81" s="27">
        <f>IF(OR($A81="",Q81=""),"",IFERROR(INDEX('Mi cliente ideal'!$H$24:$H$30,MATCH(Q81,'Mi cliente ideal'!$G$24:$G$30,0)),""))</f>
        <v/>
      </c>
      <c r="AA81" s="28">
        <f>IF(AND(ISNUMBER(R81),ISNUMBER(Z81)),R81*Z81,0)</f>
        <v/>
      </c>
      <c r="AB81" s="26">
        <f>IF(OR($A81="",NOT(ISNUMBER(S81))),"",TODAY()-S81)</f>
        <v/>
      </c>
      <c r="AC81" s="26">
        <f>IF(OR($A81="",Q81="Ganado",Q81="Perdido"),"",IF(AND(ISNUMBER(U81),U81&lt;TODAY()),"Acción vencida",IF(AND(ISNUMBER(AB81),AB81&gt;'Mi cliente ideal'!$H$35),"Sin contacto","")))</f>
        <v/>
      </c>
      <c r="AD81" s="27">
        <f>IF($A81="","",COUNTA(F81:O81)/10)</f>
        <v/>
      </c>
      <c r="AE81" s="26">
        <f>IF($A81="","",X81+(1000-ROW())/100000)</f>
        <v/>
      </c>
    </row>
    <row r="82">
      <c r="A82" s="20" t="n"/>
      <c r="B82" s="21" t="n"/>
      <c r="C82" s="20" t="n"/>
      <c r="D82" s="20" t="n"/>
      <c r="E82" s="20" t="n"/>
      <c r="F82" s="22" t="n"/>
      <c r="G82" s="22" t="n"/>
      <c r="H82" s="22" t="n"/>
      <c r="I82" s="23" t="n"/>
      <c r="J82" s="23" t="n"/>
      <c r="K82" s="23" t="n"/>
      <c r="L82" s="23" t="n"/>
      <c r="M82" s="23" t="n"/>
      <c r="N82" s="23" t="n"/>
      <c r="O82" s="23" t="n"/>
      <c r="P82" s="20" t="n"/>
      <c r="Q82" s="20" t="n"/>
      <c r="R82" s="24" t="n"/>
      <c r="S82" s="25" t="n"/>
      <c r="T82" s="20" t="n"/>
      <c r="U82" s="25" t="n"/>
      <c r="V82" s="20" t="n"/>
      <c r="W82" s="26">
        <f>IF($A82="","",IF(G82="","Sin ranking",IF(G82&lt;=1000,"Top 1,000",IF(G82&lt;=10000,"Top 10,000",IF(G82&lt;=100000,"Top 100,000","Fuera del Top")))))</f>
        <v/>
      </c>
      <c r="X82" s="26">
        <f>IF($A82="","",IF(COUNTIFS('Mi cliente ideal'!$A$5:$A$23,C82,'Mi cliente ideal'!$B$5:$B$23,"Sí")&gt;0,'Mi cliente ideal'!$H$5,0)+IF(COUNTIFS('Mi cliente ideal'!$D$5:$D$29,D82,'Mi cliente ideal'!$E$5:$E$29,"Sí")&gt;0,'Mi cliente ideal'!$H$6,0)+IFERROR(INDEX('Mi cliente ideal'!$H$11:$H$14,MATCH(E82,'Mi cliente ideal'!$G$11:$G$14,0)),0)+IFERROR(INDEX('Mi cliente ideal'!$H$17:$H$21,MATCH(W82,'Mi cliente ideal'!$G$17:$G$21,0)),0)+IF(OR(I82="Exporta",I82="Importa",I82="Exporta e importa"),'Mi cliente ideal'!$H$7,0)+IF(J82="Sí",'Mi cliente ideal'!$H$8,0))</f>
        <v/>
      </c>
      <c r="Y82" s="26">
        <f>IF($A82="","",IF(X82&gt;='Mi cliente ideal'!$H$33,"A",IF(X82&gt;='Mi cliente ideal'!$H$34,"B","C")))</f>
        <v/>
      </c>
      <c r="Z82" s="27">
        <f>IF(OR($A82="",Q82=""),"",IFERROR(INDEX('Mi cliente ideal'!$H$24:$H$30,MATCH(Q82,'Mi cliente ideal'!$G$24:$G$30,0)),""))</f>
        <v/>
      </c>
      <c r="AA82" s="28">
        <f>IF(AND(ISNUMBER(R82),ISNUMBER(Z82)),R82*Z82,0)</f>
        <v/>
      </c>
      <c r="AB82" s="26">
        <f>IF(OR($A82="",NOT(ISNUMBER(S82))),"",TODAY()-S82)</f>
        <v/>
      </c>
      <c r="AC82" s="26">
        <f>IF(OR($A82="",Q82="Ganado",Q82="Perdido"),"",IF(AND(ISNUMBER(U82),U82&lt;TODAY()),"Acción vencida",IF(AND(ISNUMBER(AB82),AB82&gt;'Mi cliente ideal'!$H$35),"Sin contacto","")))</f>
        <v/>
      </c>
      <c r="AD82" s="27">
        <f>IF($A82="","",COUNTA(F82:O82)/10)</f>
        <v/>
      </c>
      <c r="AE82" s="26">
        <f>IF($A82="","",X82+(1000-ROW())/100000)</f>
        <v/>
      </c>
    </row>
    <row r="83">
      <c r="A83" s="20" t="n"/>
      <c r="B83" s="21" t="n"/>
      <c r="C83" s="20" t="n"/>
      <c r="D83" s="20" t="n"/>
      <c r="E83" s="20" t="n"/>
      <c r="F83" s="22" t="n"/>
      <c r="G83" s="22" t="n"/>
      <c r="H83" s="22" t="n"/>
      <c r="I83" s="23" t="n"/>
      <c r="J83" s="23" t="n"/>
      <c r="K83" s="23" t="n"/>
      <c r="L83" s="23" t="n"/>
      <c r="M83" s="23" t="n"/>
      <c r="N83" s="23" t="n"/>
      <c r="O83" s="23" t="n"/>
      <c r="P83" s="20" t="n"/>
      <c r="Q83" s="20" t="n"/>
      <c r="R83" s="24" t="n"/>
      <c r="S83" s="25" t="n"/>
      <c r="T83" s="20" t="n"/>
      <c r="U83" s="25" t="n"/>
      <c r="V83" s="20" t="n"/>
      <c r="W83" s="26">
        <f>IF($A83="","",IF(G83="","Sin ranking",IF(G83&lt;=1000,"Top 1,000",IF(G83&lt;=10000,"Top 10,000",IF(G83&lt;=100000,"Top 100,000","Fuera del Top")))))</f>
        <v/>
      </c>
      <c r="X83" s="26">
        <f>IF($A83="","",IF(COUNTIFS('Mi cliente ideal'!$A$5:$A$23,C83,'Mi cliente ideal'!$B$5:$B$23,"Sí")&gt;0,'Mi cliente ideal'!$H$5,0)+IF(COUNTIFS('Mi cliente ideal'!$D$5:$D$29,D83,'Mi cliente ideal'!$E$5:$E$29,"Sí")&gt;0,'Mi cliente ideal'!$H$6,0)+IFERROR(INDEX('Mi cliente ideal'!$H$11:$H$14,MATCH(E83,'Mi cliente ideal'!$G$11:$G$14,0)),0)+IFERROR(INDEX('Mi cliente ideal'!$H$17:$H$21,MATCH(W83,'Mi cliente ideal'!$G$17:$G$21,0)),0)+IF(OR(I83="Exporta",I83="Importa",I83="Exporta e importa"),'Mi cliente ideal'!$H$7,0)+IF(J83="Sí",'Mi cliente ideal'!$H$8,0))</f>
        <v/>
      </c>
      <c r="Y83" s="26">
        <f>IF($A83="","",IF(X83&gt;='Mi cliente ideal'!$H$33,"A",IF(X83&gt;='Mi cliente ideal'!$H$34,"B","C")))</f>
        <v/>
      </c>
      <c r="Z83" s="27">
        <f>IF(OR($A83="",Q83=""),"",IFERROR(INDEX('Mi cliente ideal'!$H$24:$H$30,MATCH(Q83,'Mi cliente ideal'!$G$24:$G$30,0)),""))</f>
        <v/>
      </c>
      <c r="AA83" s="28">
        <f>IF(AND(ISNUMBER(R83),ISNUMBER(Z83)),R83*Z83,0)</f>
        <v/>
      </c>
      <c r="AB83" s="26">
        <f>IF(OR($A83="",NOT(ISNUMBER(S83))),"",TODAY()-S83)</f>
        <v/>
      </c>
      <c r="AC83" s="26">
        <f>IF(OR($A83="",Q83="Ganado",Q83="Perdido"),"",IF(AND(ISNUMBER(U83),U83&lt;TODAY()),"Acción vencida",IF(AND(ISNUMBER(AB83),AB83&gt;'Mi cliente ideal'!$H$35),"Sin contacto","")))</f>
        <v/>
      </c>
      <c r="AD83" s="27">
        <f>IF($A83="","",COUNTA(F83:O83)/10)</f>
        <v/>
      </c>
      <c r="AE83" s="26">
        <f>IF($A83="","",X83+(1000-ROW())/100000)</f>
        <v/>
      </c>
    </row>
    <row r="84">
      <c r="A84" s="20" t="n"/>
      <c r="B84" s="21" t="n"/>
      <c r="C84" s="20" t="n"/>
      <c r="D84" s="20" t="n"/>
      <c r="E84" s="20" t="n"/>
      <c r="F84" s="22" t="n"/>
      <c r="G84" s="22" t="n"/>
      <c r="H84" s="22" t="n"/>
      <c r="I84" s="23" t="n"/>
      <c r="J84" s="23" t="n"/>
      <c r="K84" s="23" t="n"/>
      <c r="L84" s="23" t="n"/>
      <c r="M84" s="23" t="n"/>
      <c r="N84" s="23" t="n"/>
      <c r="O84" s="23" t="n"/>
      <c r="P84" s="20" t="n"/>
      <c r="Q84" s="20" t="n"/>
      <c r="R84" s="24" t="n"/>
      <c r="S84" s="25" t="n"/>
      <c r="T84" s="20" t="n"/>
      <c r="U84" s="25" t="n"/>
      <c r="V84" s="20" t="n"/>
      <c r="W84" s="26">
        <f>IF($A84="","",IF(G84="","Sin ranking",IF(G84&lt;=1000,"Top 1,000",IF(G84&lt;=10000,"Top 10,000",IF(G84&lt;=100000,"Top 100,000","Fuera del Top")))))</f>
        <v/>
      </c>
      <c r="X84" s="26">
        <f>IF($A84="","",IF(COUNTIFS('Mi cliente ideal'!$A$5:$A$23,C84,'Mi cliente ideal'!$B$5:$B$23,"Sí")&gt;0,'Mi cliente ideal'!$H$5,0)+IF(COUNTIFS('Mi cliente ideal'!$D$5:$D$29,D84,'Mi cliente ideal'!$E$5:$E$29,"Sí")&gt;0,'Mi cliente ideal'!$H$6,0)+IFERROR(INDEX('Mi cliente ideal'!$H$11:$H$14,MATCH(E84,'Mi cliente ideal'!$G$11:$G$14,0)),0)+IFERROR(INDEX('Mi cliente ideal'!$H$17:$H$21,MATCH(W84,'Mi cliente ideal'!$G$17:$G$21,0)),0)+IF(OR(I84="Exporta",I84="Importa",I84="Exporta e importa"),'Mi cliente ideal'!$H$7,0)+IF(J84="Sí",'Mi cliente ideal'!$H$8,0))</f>
        <v/>
      </c>
      <c r="Y84" s="26">
        <f>IF($A84="","",IF(X84&gt;='Mi cliente ideal'!$H$33,"A",IF(X84&gt;='Mi cliente ideal'!$H$34,"B","C")))</f>
        <v/>
      </c>
      <c r="Z84" s="27">
        <f>IF(OR($A84="",Q84=""),"",IFERROR(INDEX('Mi cliente ideal'!$H$24:$H$30,MATCH(Q84,'Mi cliente ideal'!$G$24:$G$30,0)),""))</f>
        <v/>
      </c>
      <c r="AA84" s="28">
        <f>IF(AND(ISNUMBER(R84),ISNUMBER(Z84)),R84*Z84,0)</f>
        <v/>
      </c>
      <c r="AB84" s="26">
        <f>IF(OR($A84="",NOT(ISNUMBER(S84))),"",TODAY()-S84)</f>
        <v/>
      </c>
      <c r="AC84" s="26">
        <f>IF(OR($A84="",Q84="Ganado",Q84="Perdido"),"",IF(AND(ISNUMBER(U84),U84&lt;TODAY()),"Acción vencida",IF(AND(ISNUMBER(AB84),AB84&gt;'Mi cliente ideal'!$H$35),"Sin contacto","")))</f>
        <v/>
      </c>
      <c r="AD84" s="27">
        <f>IF($A84="","",COUNTA(F84:O84)/10)</f>
        <v/>
      </c>
      <c r="AE84" s="26">
        <f>IF($A84="","",X84+(1000-ROW())/100000)</f>
        <v/>
      </c>
    </row>
    <row r="85">
      <c r="A85" s="20" t="n"/>
      <c r="B85" s="21" t="n"/>
      <c r="C85" s="20" t="n"/>
      <c r="D85" s="20" t="n"/>
      <c r="E85" s="20" t="n"/>
      <c r="F85" s="22" t="n"/>
      <c r="G85" s="22" t="n"/>
      <c r="H85" s="22" t="n"/>
      <c r="I85" s="23" t="n"/>
      <c r="J85" s="23" t="n"/>
      <c r="K85" s="23" t="n"/>
      <c r="L85" s="23" t="n"/>
      <c r="M85" s="23" t="n"/>
      <c r="N85" s="23" t="n"/>
      <c r="O85" s="23" t="n"/>
      <c r="P85" s="20" t="n"/>
      <c r="Q85" s="20" t="n"/>
      <c r="R85" s="24" t="n"/>
      <c r="S85" s="25" t="n"/>
      <c r="T85" s="20" t="n"/>
      <c r="U85" s="25" t="n"/>
      <c r="V85" s="20" t="n"/>
      <c r="W85" s="26">
        <f>IF($A85="","",IF(G85="","Sin ranking",IF(G85&lt;=1000,"Top 1,000",IF(G85&lt;=10000,"Top 10,000",IF(G85&lt;=100000,"Top 100,000","Fuera del Top")))))</f>
        <v/>
      </c>
      <c r="X85" s="26">
        <f>IF($A85="","",IF(COUNTIFS('Mi cliente ideal'!$A$5:$A$23,C85,'Mi cliente ideal'!$B$5:$B$23,"Sí")&gt;0,'Mi cliente ideal'!$H$5,0)+IF(COUNTIFS('Mi cliente ideal'!$D$5:$D$29,D85,'Mi cliente ideal'!$E$5:$E$29,"Sí")&gt;0,'Mi cliente ideal'!$H$6,0)+IFERROR(INDEX('Mi cliente ideal'!$H$11:$H$14,MATCH(E85,'Mi cliente ideal'!$G$11:$G$14,0)),0)+IFERROR(INDEX('Mi cliente ideal'!$H$17:$H$21,MATCH(W85,'Mi cliente ideal'!$G$17:$G$21,0)),0)+IF(OR(I85="Exporta",I85="Importa",I85="Exporta e importa"),'Mi cliente ideal'!$H$7,0)+IF(J85="Sí",'Mi cliente ideal'!$H$8,0))</f>
        <v/>
      </c>
      <c r="Y85" s="26">
        <f>IF($A85="","",IF(X85&gt;='Mi cliente ideal'!$H$33,"A",IF(X85&gt;='Mi cliente ideal'!$H$34,"B","C")))</f>
        <v/>
      </c>
      <c r="Z85" s="27">
        <f>IF(OR($A85="",Q85=""),"",IFERROR(INDEX('Mi cliente ideal'!$H$24:$H$30,MATCH(Q85,'Mi cliente ideal'!$G$24:$G$30,0)),""))</f>
        <v/>
      </c>
      <c r="AA85" s="28">
        <f>IF(AND(ISNUMBER(R85),ISNUMBER(Z85)),R85*Z85,0)</f>
        <v/>
      </c>
      <c r="AB85" s="26">
        <f>IF(OR($A85="",NOT(ISNUMBER(S85))),"",TODAY()-S85)</f>
        <v/>
      </c>
      <c r="AC85" s="26">
        <f>IF(OR($A85="",Q85="Ganado",Q85="Perdido"),"",IF(AND(ISNUMBER(U85),U85&lt;TODAY()),"Acción vencida",IF(AND(ISNUMBER(AB85),AB85&gt;'Mi cliente ideal'!$H$35),"Sin contacto","")))</f>
        <v/>
      </c>
      <c r="AD85" s="27">
        <f>IF($A85="","",COUNTA(F85:O85)/10)</f>
        <v/>
      </c>
      <c r="AE85" s="26">
        <f>IF($A85="","",X85+(1000-ROW())/100000)</f>
        <v/>
      </c>
    </row>
    <row r="86">
      <c r="A86" s="20" t="n"/>
      <c r="B86" s="21" t="n"/>
      <c r="C86" s="20" t="n"/>
      <c r="D86" s="20" t="n"/>
      <c r="E86" s="20" t="n"/>
      <c r="F86" s="22" t="n"/>
      <c r="G86" s="22" t="n"/>
      <c r="H86" s="22" t="n"/>
      <c r="I86" s="23" t="n"/>
      <c r="J86" s="23" t="n"/>
      <c r="K86" s="23" t="n"/>
      <c r="L86" s="23" t="n"/>
      <c r="M86" s="23" t="n"/>
      <c r="N86" s="23" t="n"/>
      <c r="O86" s="23" t="n"/>
      <c r="P86" s="20" t="n"/>
      <c r="Q86" s="20" t="n"/>
      <c r="R86" s="24" t="n"/>
      <c r="S86" s="25" t="n"/>
      <c r="T86" s="20" t="n"/>
      <c r="U86" s="25" t="n"/>
      <c r="V86" s="20" t="n"/>
      <c r="W86" s="26">
        <f>IF($A86="","",IF(G86="","Sin ranking",IF(G86&lt;=1000,"Top 1,000",IF(G86&lt;=10000,"Top 10,000",IF(G86&lt;=100000,"Top 100,000","Fuera del Top")))))</f>
        <v/>
      </c>
      <c r="X86" s="26">
        <f>IF($A86="","",IF(COUNTIFS('Mi cliente ideal'!$A$5:$A$23,C86,'Mi cliente ideal'!$B$5:$B$23,"Sí")&gt;0,'Mi cliente ideal'!$H$5,0)+IF(COUNTIFS('Mi cliente ideal'!$D$5:$D$29,D86,'Mi cliente ideal'!$E$5:$E$29,"Sí")&gt;0,'Mi cliente ideal'!$H$6,0)+IFERROR(INDEX('Mi cliente ideal'!$H$11:$H$14,MATCH(E86,'Mi cliente ideal'!$G$11:$G$14,0)),0)+IFERROR(INDEX('Mi cliente ideal'!$H$17:$H$21,MATCH(W86,'Mi cliente ideal'!$G$17:$G$21,0)),0)+IF(OR(I86="Exporta",I86="Importa",I86="Exporta e importa"),'Mi cliente ideal'!$H$7,0)+IF(J86="Sí",'Mi cliente ideal'!$H$8,0))</f>
        <v/>
      </c>
      <c r="Y86" s="26">
        <f>IF($A86="","",IF(X86&gt;='Mi cliente ideal'!$H$33,"A",IF(X86&gt;='Mi cliente ideal'!$H$34,"B","C")))</f>
        <v/>
      </c>
      <c r="Z86" s="27">
        <f>IF(OR($A86="",Q86=""),"",IFERROR(INDEX('Mi cliente ideal'!$H$24:$H$30,MATCH(Q86,'Mi cliente ideal'!$G$24:$G$30,0)),""))</f>
        <v/>
      </c>
      <c r="AA86" s="28">
        <f>IF(AND(ISNUMBER(R86),ISNUMBER(Z86)),R86*Z86,0)</f>
        <v/>
      </c>
      <c r="AB86" s="26">
        <f>IF(OR($A86="",NOT(ISNUMBER(S86))),"",TODAY()-S86)</f>
        <v/>
      </c>
      <c r="AC86" s="26">
        <f>IF(OR($A86="",Q86="Ganado",Q86="Perdido"),"",IF(AND(ISNUMBER(U86),U86&lt;TODAY()),"Acción vencida",IF(AND(ISNUMBER(AB86),AB86&gt;'Mi cliente ideal'!$H$35),"Sin contacto","")))</f>
        <v/>
      </c>
      <c r="AD86" s="27">
        <f>IF($A86="","",COUNTA(F86:O86)/10)</f>
        <v/>
      </c>
      <c r="AE86" s="26">
        <f>IF($A86="","",X86+(1000-ROW())/100000)</f>
        <v/>
      </c>
    </row>
    <row r="87">
      <c r="A87" s="20" t="n"/>
      <c r="B87" s="21" t="n"/>
      <c r="C87" s="20" t="n"/>
      <c r="D87" s="20" t="n"/>
      <c r="E87" s="20" t="n"/>
      <c r="F87" s="22" t="n"/>
      <c r="G87" s="22" t="n"/>
      <c r="H87" s="22" t="n"/>
      <c r="I87" s="23" t="n"/>
      <c r="J87" s="23" t="n"/>
      <c r="K87" s="23" t="n"/>
      <c r="L87" s="23" t="n"/>
      <c r="M87" s="23" t="n"/>
      <c r="N87" s="23" t="n"/>
      <c r="O87" s="23" t="n"/>
      <c r="P87" s="20" t="n"/>
      <c r="Q87" s="20" t="n"/>
      <c r="R87" s="24" t="n"/>
      <c r="S87" s="25" t="n"/>
      <c r="T87" s="20" t="n"/>
      <c r="U87" s="25" t="n"/>
      <c r="V87" s="20" t="n"/>
      <c r="W87" s="26">
        <f>IF($A87="","",IF(G87="","Sin ranking",IF(G87&lt;=1000,"Top 1,000",IF(G87&lt;=10000,"Top 10,000",IF(G87&lt;=100000,"Top 100,000","Fuera del Top")))))</f>
        <v/>
      </c>
      <c r="X87" s="26">
        <f>IF($A87="","",IF(COUNTIFS('Mi cliente ideal'!$A$5:$A$23,C87,'Mi cliente ideal'!$B$5:$B$23,"Sí")&gt;0,'Mi cliente ideal'!$H$5,0)+IF(COUNTIFS('Mi cliente ideal'!$D$5:$D$29,D87,'Mi cliente ideal'!$E$5:$E$29,"Sí")&gt;0,'Mi cliente ideal'!$H$6,0)+IFERROR(INDEX('Mi cliente ideal'!$H$11:$H$14,MATCH(E87,'Mi cliente ideal'!$G$11:$G$14,0)),0)+IFERROR(INDEX('Mi cliente ideal'!$H$17:$H$21,MATCH(W87,'Mi cliente ideal'!$G$17:$G$21,0)),0)+IF(OR(I87="Exporta",I87="Importa",I87="Exporta e importa"),'Mi cliente ideal'!$H$7,0)+IF(J87="Sí",'Mi cliente ideal'!$H$8,0))</f>
        <v/>
      </c>
      <c r="Y87" s="26">
        <f>IF($A87="","",IF(X87&gt;='Mi cliente ideal'!$H$33,"A",IF(X87&gt;='Mi cliente ideal'!$H$34,"B","C")))</f>
        <v/>
      </c>
      <c r="Z87" s="27">
        <f>IF(OR($A87="",Q87=""),"",IFERROR(INDEX('Mi cliente ideal'!$H$24:$H$30,MATCH(Q87,'Mi cliente ideal'!$G$24:$G$30,0)),""))</f>
        <v/>
      </c>
      <c r="AA87" s="28">
        <f>IF(AND(ISNUMBER(R87),ISNUMBER(Z87)),R87*Z87,0)</f>
        <v/>
      </c>
      <c r="AB87" s="26">
        <f>IF(OR($A87="",NOT(ISNUMBER(S87))),"",TODAY()-S87)</f>
        <v/>
      </c>
      <c r="AC87" s="26">
        <f>IF(OR($A87="",Q87="Ganado",Q87="Perdido"),"",IF(AND(ISNUMBER(U87),U87&lt;TODAY()),"Acción vencida",IF(AND(ISNUMBER(AB87),AB87&gt;'Mi cliente ideal'!$H$35),"Sin contacto","")))</f>
        <v/>
      </c>
      <c r="AD87" s="27">
        <f>IF($A87="","",COUNTA(F87:O87)/10)</f>
        <v/>
      </c>
      <c r="AE87" s="26">
        <f>IF($A87="","",X87+(1000-ROW())/100000)</f>
        <v/>
      </c>
    </row>
    <row r="88">
      <c r="A88" s="20" t="n"/>
      <c r="B88" s="21" t="n"/>
      <c r="C88" s="20" t="n"/>
      <c r="D88" s="20" t="n"/>
      <c r="E88" s="20" t="n"/>
      <c r="F88" s="22" t="n"/>
      <c r="G88" s="22" t="n"/>
      <c r="H88" s="22" t="n"/>
      <c r="I88" s="23" t="n"/>
      <c r="J88" s="23" t="n"/>
      <c r="K88" s="23" t="n"/>
      <c r="L88" s="23" t="n"/>
      <c r="M88" s="23" t="n"/>
      <c r="N88" s="23" t="n"/>
      <c r="O88" s="23" t="n"/>
      <c r="P88" s="20" t="n"/>
      <c r="Q88" s="20" t="n"/>
      <c r="R88" s="24" t="n"/>
      <c r="S88" s="25" t="n"/>
      <c r="T88" s="20" t="n"/>
      <c r="U88" s="25" t="n"/>
      <c r="V88" s="20" t="n"/>
      <c r="W88" s="26">
        <f>IF($A88="","",IF(G88="","Sin ranking",IF(G88&lt;=1000,"Top 1,000",IF(G88&lt;=10000,"Top 10,000",IF(G88&lt;=100000,"Top 100,000","Fuera del Top")))))</f>
        <v/>
      </c>
      <c r="X88" s="26">
        <f>IF($A88="","",IF(COUNTIFS('Mi cliente ideal'!$A$5:$A$23,C88,'Mi cliente ideal'!$B$5:$B$23,"Sí")&gt;0,'Mi cliente ideal'!$H$5,0)+IF(COUNTIFS('Mi cliente ideal'!$D$5:$D$29,D88,'Mi cliente ideal'!$E$5:$E$29,"Sí")&gt;0,'Mi cliente ideal'!$H$6,0)+IFERROR(INDEX('Mi cliente ideal'!$H$11:$H$14,MATCH(E88,'Mi cliente ideal'!$G$11:$G$14,0)),0)+IFERROR(INDEX('Mi cliente ideal'!$H$17:$H$21,MATCH(W88,'Mi cliente ideal'!$G$17:$G$21,0)),0)+IF(OR(I88="Exporta",I88="Importa",I88="Exporta e importa"),'Mi cliente ideal'!$H$7,0)+IF(J88="Sí",'Mi cliente ideal'!$H$8,0))</f>
        <v/>
      </c>
      <c r="Y88" s="26">
        <f>IF($A88="","",IF(X88&gt;='Mi cliente ideal'!$H$33,"A",IF(X88&gt;='Mi cliente ideal'!$H$34,"B","C")))</f>
        <v/>
      </c>
      <c r="Z88" s="27">
        <f>IF(OR($A88="",Q88=""),"",IFERROR(INDEX('Mi cliente ideal'!$H$24:$H$30,MATCH(Q88,'Mi cliente ideal'!$G$24:$G$30,0)),""))</f>
        <v/>
      </c>
      <c r="AA88" s="28">
        <f>IF(AND(ISNUMBER(R88),ISNUMBER(Z88)),R88*Z88,0)</f>
        <v/>
      </c>
      <c r="AB88" s="26">
        <f>IF(OR($A88="",NOT(ISNUMBER(S88))),"",TODAY()-S88)</f>
        <v/>
      </c>
      <c r="AC88" s="26">
        <f>IF(OR($A88="",Q88="Ganado",Q88="Perdido"),"",IF(AND(ISNUMBER(U88),U88&lt;TODAY()),"Acción vencida",IF(AND(ISNUMBER(AB88),AB88&gt;'Mi cliente ideal'!$H$35),"Sin contacto","")))</f>
        <v/>
      </c>
      <c r="AD88" s="27">
        <f>IF($A88="","",COUNTA(F88:O88)/10)</f>
        <v/>
      </c>
      <c r="AE88" s="26">
        <f>IF($A88="","",X88+(1000-ROW())/100000)</f>
        <v/>
      </c>
    </row>
    <row r="89">
      <c r="A89" s="20" t="n"/>
      <c r="B89" s="21" t="n"/>
      <c r="C89" s="20" t="n"/>
      <c r="D89" s="20" t="n"/>
      <c r="E89" s="20" t="n"/>
      <c r="F89" s="22" t="n"/>
      <c r="G89" s="22" t="n"/>
      <c r="H89" s="22" t="n"/>
      <c r="I89" s="23" t="n"/>
      <c r="J89" s="23" t="n"/>
      <c r="K89" s="23" t="n"/>
      <c r="L89" s="23" t="n"/>
      <c r="M89" s="23" t="n"/>
      <c r="N89" s="23" t="n"/>
      <c r="O89" s="23" t="n"/>
      <c r="P89" s="20" t="n"/>
      <c r="Q89" s="20" t="n"/>
      <c r="R89" s="24" t="n"/>
      <c r="S89" s="25" t="n"/>
      <c r="T89" s="20" t="n"/>
      <c r="U89" s="25" t="n"/>
      <c r="V89" s="20" t="n"/>
      <c r="W89" s="26">
        <f>IF($A89="","",IF(G89="","Sin ranking",IF(G89&lt;=1000,"Top 1,000",IF(G89&lt;=10000,"Top 10,000",IF(G89&lt;=100000,"Top 100,000","Fuera del Top")))))</f>
        <v/>
      </c>
      <c r="X89" s="26">
        <f>IF($A89="","",IF(COUNTIFS('Mi cliente ideal'!$A$5:$A$23,C89,'Mi cliente ideal'!$B$5:$B$23,"Sí")&gt;0,'Mi cliente ideal'!$H$5,0)+IF(COUNTIFS('Mi cliente ideal'!$D$5:$D$29,D89,'Mi cliente ideal'!$E$5:$E$29,"Sí")&gt;0,'Mi cliente ideal'!$H$6,0)+IFERROR(INDEX('Mi cliente ideal'!$H$11:$H$14,MATCH(E89,'Mi cliente ideal'!$G$11:$G$14,0)),0)+IFERROR(INDEX('Mi cliente ideal'!$H$17:$H$21,MATCH(W89,'Mi cliente ideal'!$G$17:$G$21,0)),0)+IF(OR(I89="Exporta",I89="Importa",I89="Exporta e importa"),'Mi cliente ideal'!$H$7,0)+IF(J89="Sí",'Mi cliente ideal'!$H$8,0))</f>
        <v/>
      </c>
      <c r="Y89" s="26">
        <f>IF($A89="","",IF(X89&gt;='Mi cliente ideal'!$H$33,"A",IF(X89&gt;='Mi cliente ideal'!$H$34,"B","C")))</f>
        <v/>
      </c>
      <c r="Z89" s="27">
        <f>IF(OR($A89="",Q89=""),"",IFERROR(INDEX('Mi cliente ideal'!$H$24:$H$30,MATCH(Q89,'Mi cliente ideal'!$G$24:$G$30,0)),""))</f>
        <v/>
      </c>
      <c r="AA89" s="28">
        <f>IF(AND(ISNUMBER(R89),ISNUMBER(Z89)),R89*Z89,0)</f>
        <v/>
      </c>
      <c r="AB89" s="26">
        <f>IF(OR($A89="",NOT(ISNUMBER(S89))),"",TODAY()-S89)</f>
        <v/>
      </c>
      <c r="AC89" s="26">
        <f>IF(OR($A89="",Q89="Ganado",Q89="Perdido"),"",IF(AND(ISNUMBER(U89),U89&lt;TODAY()),"Acción vencida",IF(AND(ISNUMBER(AB89),AB89&gt;'Mi cliente ideal'!$H$35),"Sin contacto","")))</f>
        <v/>
      </c>
      <c r="AD89" s="27">
        <f>IF($A89="","",COUNTA(F89:O89)/10)</f>
        <v/>
      </c>
      <c r="AE89" s="26">
        <f>IF($A89="","",X89+(1000-ROW())/100000)</f>
        <v/>
      </c>
    </row>
    <row r="90">
      <c r="A90" s="20" t="n"/>
      <c r="B90" s="21" t="n"/>
      <c r="C90" s="20" t="n"/>
      <c r="D90" s="20" t="n"/>
      <c r="E90" s="20" t="n"/>
      <c r="F90" s="22" t="n"/>
      <c r="G90" s="22" t="n"/>
      <c r="H90" s="22" t="n"/>
      <c r="I90" s="23" t="n"/>
      <c r="J90" s="23" t="n"/>
      <c r="K90" s="23" t="n"/>
      <c r="L90" s="23" t="n"/>
      <c r="M90" s="23" t="n"/>
      <c r="N90" s="23" t="n"/>
      <c r="O90" s="23" t="n"/>
      <c r="P90" s="20" t="n"/>
      <c r="Q90" s="20" t="n"/>
      <c r="R90" s="24" t="n"/>
      <c r="S90" s="25" t="n"/>
      <c r="T90" s="20" t="n"/>
      <c r="U90" s="25" t="n"/>
      <c r="V90" s="20" t="n"/>
      <c r="W90" s="26">
        <f>IF($A90="","",IF(G90="","Sin ranking",IF(G90&lt;=1000,"Top 1,000",IF(G90&lt;=10000,"Top 10,000",IF(G90&lt;=100000,"Top 100,000","Fuera del Top")))))</f>
        <v/>
      </c>
      <c r="X90" s="26">
        <f>IF($A90="","",IF(COUNTIFS('Mi cliente ideal'!$A$5:$A$23,C90,'Mi cliente ideal'!$B$5:$B$23,"Sí")&gt;0,'Mi cliente ideal'!$H$5,0)+IF(COUNTIFS('Mi cliente ideal'!$D$5:$D$29,D90,'Mi cliente ideal'!$E$5:$E$29,"Sí")&gt;0,'Mi cliente ideal'!$H$6,0)+IFERROR(INDEX('Mi cliente ideal'!$H$11:$H$14,MATCH(E90,'Mi cliente ideal'!$G$11:$G$14,0)),0)+IFERROR(INDEX('Mi cliente ideal'!$H$17:$H$21,MATCH(W90,'Mi cliente ideal'!$G$17:$G$21,0)),0)+IF(OR(I90="Exporta",I90="Importa",I90="Exporta e importa"),'Mi cliente ideal'!$H$7,0)+IF(J90="Sí",'Mi cliente ideal'!$H$8,0))</f>
        <v/>
      </c>
      <c r="Y90" s="26">
        <f>IF($A90="","",IF(X90&gt;='Mi cliente ideal'!$H$33,"A",IF(X90&gt;='Mi cliente ideal'!$H$34,"B","C")))</f>
        <v/>
      </c>
      <c r="Z90" s="27">
        <f>IF(OR($A90="",Q90=""),"",IFERROR(INDEX('Mi cliente ideal'!$H$24:$H$30,MATCH(Q90,'Mi cliente ideal'!$G$24:$G$30,0)),""))</f>
        <v/>
      </c>
      <c r="AA90" s="28">
        <f>IF(AND(ISNUMBER(R90),ISNUMBER(Z90)),R90*Z90,0)</f>
        <v/>
      </c>
      <c r="AB90" s="26">
        <f>IF(OR($A90="",NOT(ISNUMBER(S90))),"",TODAY()-S90)</f>
        <v/>
      </c>
      <c r="AC90" s="26">
        <f>IF(OR($A90="",Q90="Ganado",Q90="Perdido"),"",IF(AND(ISNUMBER(U90),U90&lt;TODAY()),"Acción vencida",IF(AND(ISNUMBER(AB90),AB90&gt;'Mi cliente ideal'!$H$35),"Sin contacto","")))</f>
        <v/>
      </c>
      <c r="AD90" s="27">
        <f>IF($A90="","",COUNTA(F90:O90)/10)</f>
        <v/>
      </c>
      <c r="AE90" s="26">
        <f>IF($A90="","",X90+(1000-ROW())/100000)</f>
        <v/>
      </c>
    </row>
    <row r="91">
      <c r="A91" s="20" t="n"/>
      <c r="B91" s="21" t="n"/>
      <c r="C91" s="20" t="n"/>
      <c r="D91" s="20" t="n"/>
      <c r="E91" s="20" t="n"/>
      <c r="F91" s="22" t="n"/>
      <c r="G91" s="22" t="n"/>
      <c r="H91" s="22" t="n"/>
      <c r="I91" s="23" t="n"/>
      <c r="J91" s="23" t="n"/>
      <c r="K91" s="23" t="n"/>
      <c r="L91" s="23" t="n"/>
      <c r="M91" s="23" t="n"/>
      <c r="N91" s="23" t="n"/>
      <c r="O91" s="23" t="n"/>
      <c r="P91" s="20" t="n"/>
      <c r="Q91" s="20" t="n"/>
      <c r="R91" s="24" t="n"/>
      <c r="S91" s="25" t="n"/>
      <c r="T91" s="20" t="n"/>
      <c r="U91" s="25" t="n"/>
      <c r="V91" s="20" t="n"/>
      <c r="W91" s="26">
        <f>IF($A91="","",IF(G91="","Sin ranking",IF(G91&lt;=1000,"Top 1,000",IF(G91&lt;=10000,"Top 10,000",IF(G91&lt;=100000,"Top 100,000","Fuera del Top")))))</f>
        <v/>
      </c>
      <c r="X91" s="26">
        <f>IF($A91="","",IF(COUNTIFS('Mi cliente ideal'!$A$5:$A$23,C91,'Mi cliente ideal'!$B$5:$B$23,"Sí")&gt;0,'Mi cliente ideal'!$H$5,0)+IF(COUNTIFS('Mi cliente ideal'!$D$5:$D$29,D91,'Mi cliente ideal'!$E$5:$E$29,"Sí")&gt;0,'Mi cliente ideal'!$H$6,0)+IFERROR(INDEX('Mi cliente ideal'!$H$11:$H$14,MATCH(E91,'Mi cliente ideal'!$G$11:$G$14,0)),0)+IFERROR(INDEX('Mi cliente ideal'!$H$17:$H$21,MATCH(W91,'Mi cliente ideal'!$G$17:$G$21,0)),0)+IF(OR(I91="Exporta",I91="Importa",I91="Exporta e importa"),'Mi cliente ideal'!$H$7,0)+IF(J91="Sí",'Mi cliente ideal'!$H$8,0))</f>
        <v/>
      </c>
      <c r="Y91" s="26">
        <f>IF($A91="","",IF(X91&gt;='Mi cliente ideal'!$H$33,"A",IF(X91&gt;='Mi cliente ideal'!$H$34,"B","C")))</f>
        <v/>
      </c>
      <c r="Z91" s="27">
        <f>IF(OR($A91="",Q91=""),"",IFERROR(INDEX('Mi cliente ideal'!$H$24:$H$30,MATCH(Q91,'Mi cliente ideal'!$G$24:$G$30,0)),""))</f>
        <v/>
      </c>
      <c r="AA91" s="28">
        <f>IF(AND(ISNUMBER(R91),ISNUMBER(Z91)),R91*Z91,0)</f>
        <v/>
      </c>
      <c r="AB91" s="26">
        <f>IF(OR($A91="",NOT(ISNUMBER(S91))),"",TODAY()-S91)</f>
        <v/>
      </c>
      <c r="AC91" s="26">
        <f>IF(OR($A91="",Q91="Ganado",Q91="Perdido"),"",IF(AND(ISNUMBER(U91),U91&lt;TODAY()),"Acción vencida",IF(AND(ISNUMBER(AB91),AB91&gt;'Mi cliente ideal'!$H$35),"Sin contacto","")))</f>
        <v/>
      </c>
      <c r="AD91" s="27">
        <f>IF($A91="","",COUNTA(F91:O91)/10)</f>
        <v/>
      </c>
      <c r="AE91" s="26">
        <f>IF($A91="","",X91+(1000-ROW())/100000)</f>
        <v/>
      </c>
    </row>
    <row r="92">
      <c r="A92" s="20" t="n"/>
      <c r="B92" s="21" t="n"/>
      <c r="C92" s="20" t="n"/>
      <c r="D92" s="20" t="n"/>
      <c r="E92" s="20" t="n"/>
      <c r="F92" s="22" t="n"/>
      <c r="G92" s="22" t="n"/>
      <c r="H92" s="22" t="n"/>
      <c r="I92" s="23" t="n"/>
      <c r="J92" s="23" t="n"/>
      <c r="K92" s="23" t="n"/>
      <c r="L92" s="23" t="n"/>
      <c r="M92" s="23" t="n"/>
      <c r="N92" s="23" t="n"/>
      <c r="O92" s="23" t="n"/>
      <c r="P92" s="20" t="n"/>
      <c r="Q92" s="20" t="n"/>
      <c r="R92" s="24" t="n"/>
      <c r="S92" s="25" t="n"/>
      <c r="T92" s="20" t="n"/>
      <c r="U92" s="25" t="n"/>
      <c r="V92" s="20" t="n"/>
      <c r="W92" s="26">
        <f>IF($A92="","",IF(G92="","Sin ranking",IF(G92&lt;=1000,"Top 1,000",IF(G92&lt;=10000,"Top 10,000",IF(G92&lt;=100000,"Top 100,000","Fuera del Top")))))</f>
        <v/>
      </c>
      <c r="X92" s="26">
        <f>IF($A92="","",IF(COUNTIFS('Mi cliente ideal'!$A$5:$A$23,C92,'Mi cliente ideal'!$B$5:$B$23,"Sí")&gt;0,'Mi cliente ideal'!$H$5,0)+IF(COUNTIFS('Mi cliente ideal'!$D$5:$D$29,D92,'Mi cliente ideal'!$E$5:$E$29,"Sí")&gt;0,'Mi cliente ideal'!$H$6,0)+IFERROR(INDEX('Mi cliente ideal'!$H$11:$H$14,MATCH(E92,'Mi cliente ideal'!$G$11:$G$14,0)),0)+IFERROR(INDEX('Mi cliente ideal'!$H$17:$H$21,MATCH(W92,'Mi cliente ideal'!$G$17:$G$21,0)),0)+IF(OR(I92="Exporta",I92="Importa",I92="Exporta e importa"),'Mi cliente ideal'!$H$7,0)+IF(J92="Sí",'Mi cliente ideal'!$H$8,0))</f>
        <v/>
      </c>
      <c r="Y92" s="26">
        <f>IF($A92="","",IF(X92&gt;='Mi cliente ideal'!$H$33,"A",IF(X92&gt;='Mi cliente ideal'!$H$34,"B","C")))</f>
        <v/>
      </c>
      <c r="Z92" s="27">
        <f>IF(OR($A92="",Q92=""),"",IFERROR(INDEX('Mi cliente ideal'!$H$24:$H$30,MATCH(Q92,'Mi cliente ideal'!$G$24:$G$30,0)),""))</f>
        <v/>
      </c>
      <c r="AA92" s="28">
        <f>IF(AND(ISNUMBER(R92),ISNUMBER(Z92)),R92*Z92,0)</f>
        <v/>
      </c>
      <c r="AB92" s="26">
        <f>IF(OR($A92="",NOT(ISNUMBER(S92))),"",TODAY()-S92)</f>
        <v/>
      </c>
      <c r="AC92" s="26">
        <f>IF(OR($A92="",Q92="Ganado",Q92="Perdido"),"",IF(AND(ISNUMBER(U92),U92&lt;TODAY()),"Acción vencida",IF(AND(ISNUMBER(AB92),AB92&gt;'Mi cliente ideal'!$H$35),"Sin contacto","")))</f>
        <v/>
      </c>
      <c r="AD92" s="27">
        <f>IF($A92="","",COUNTA(F92:O92)/10)</f>
        <v/>
      </c>
      <c r="AE92" s="26">
        <f>IF($A92="","",X92+(1000-ROW())/100000)</f>
        <v/>
      </c>
    </row>
    <row r="93">
      <c r="A93" s="20" t="n"/>
      <c r="B93" s="21" t="n"/>
      <c r="C93" s="20" t="n"/>
      <c r="D93" s="20" t="n"/>
      <c r="E93" s="20" t="n"/>
      <c r="F93" s="22" t="n"/>
      <c r="G93" s="22" t="n"/>
      <c r="H93" s="22" t="n"/>
      <c r="I93" s="23" t="n"/>
      <c r="J93" s="23" t="n"/>
      <c r="K93" s="23" t="n"/>
      <c r="L93" s="23" t="n"/>
      <c r="M93" s="23" t="n"/>
      <c r="N93" s="23" t="n"/>
      <c r="O93" s="23" t="n"/>
      <c r="P93" s="20" t="n"/>
      <c r="Q93" s="20" t="n"/>
      <c r="R93" s="24" t="n"/>
      <c r="S93" s="25" t="n"/>
      <c r="T93" s="20" t="n"/>
      <c r="U93" s="25" t="n"/>
      <c r="V93" s="20" t="n"/>
      <c r="W93" s="26">
        <f>IF($A93="","",IF(G93="","Sin ranking",IF(G93&lt;=1000,"Top 1,000",IF(G93&lt;=10000,"Top 10,000",IF(G93&lt;=100000,"Top 100,000","Fuera del Top")))))</f>
        <v/>
      </c>
      <c r="X93" s="26">
        <f>IF($A93="","",IF(COUNTIFS('Mi cliente ideal'!$A$5:$A$23,C93,'Mi cliente ideal'!$B$5:$B$23,"Sí")&gt;0,'Mi cliente ideal'!$H$5,0)+IF(COUNTIFS('Mi cliente ideal'!$D$5:$D$29,D93,'Mi cliente ideal'!$E$5:$E$29,"Sí")&gt;0,'Mi cliente ideal'!$H$6,0)+IFERROR(INDEX('Mi cliente ideal'!$H$11:$H$14,MATCH(E93,'Mi cliente ideal'!$G$11:$G$14,0)),0)+IFERROR(INDEX('Mi cliente ideal'!$H$17:$H$21,MATCH(W93,'Mi cliente ideal'!$G$17:$G$21,0)),0)+IF(OR(I93="Exporta",I93="Importa",I93="Exporta e importa"),'Mi cliente ideal'!$H$7,0)+IF(J93="Sí",'Mi cliente ideal'!$H$8,0))</f>
        <v/>
      </c>
      <c r="Y93" s="26">
        <f>IF($A93="","",IF(X93&gt;='Mi cliente ideal'!$H$33,"A",IF(X93&gt;='Mi cliente ideal'!$H$34,"B","C")))</f>
        <v/>
      </c>
      <c r="Z93" s="27">
        <f>IF(OR($A93="",Q93=""),"",IFERROR(INDEX('Mi cliente ideal'!$H$24:$H$30,MATCH(Q93,'Mi cliente ideal'!$G$24:$G$30,0)),""))</f>
        <v/>
      </c>
      <c r="AA93" s="28">
        <f>IF(AND(ISNUMBER(R93),ISNUMBER(Z93)),R93*Z93,0)</f>
        <v/>
      </c>
      <c r="AB93" s="26">
        <f>IF(OR($A93="",NOT(ISNUMBER(S93))),"",TODAY()-S93)</f>
        <v/>
      </c>
      <c r="AC93" s="26">
        <f>IF(OR($A93="",Q93="Ganado",Q93="Perdido"),"",IF(AND(ISNUMBER(U93),U93&lt;TODAY()),"Acción vencida",IF(AND(ISNUMBER(AB93),AB93&gt;'Mi cliente ideal'!$H$35),"Sin contacto","")))</f>
        <v/>
      </c>
      <c r="AD93" s="27">
        <f>IF($A93="","",COUNTA(F93:O93)/10)</f>
        <v/>
      </c>
      <c r="AE93" s="26">
        <f>IF($A93="","",X93+(1000-ROW())/100000)</f>
        <v/>
      </c>
    </row>
    <row r="94">
      <c r="A94" s="20" t="n"/>
      <c r="B94" s="21" t="n"/>
      <c r="C94" s="20" t="n"/>
      <c r="D94" s="20" t="n"/>
      <c r="E94" s="20" t="n"/>
      <c r="F94" s="22" t="n"/>
      <c r="G94" s="22" t="n"/>
      <c r="H94" s="22" t="n"/>
      <c r="I94" s="23" t="n"/>
      <c r="J94" s="23" t="n"/>
      <c r="K94" s="23" t="n"/>
      <c r="L94" s="23" t="n"/>
      <c r="M94" s="23" t="n"/>
      <c r="N94" s="23" t="n"/>
      <c r="O94" s="23" t="n"/>
      <c r="P94" s="20" t="n"/>
      <c r="Q94" s="20" t="n"/>
      <c r="R94" s="24" t="n"/>
      <c r="S94" s="25" t="n"/>
      <c r="T94" s="20" t="n"/>
      <c r="U94" s="25" t="n"/>
      <c r="V94" s="20" t="n"/>
      <c r="W94" s="26">
        <f>IF($A94="","",IF(G94="","Sin ranking",IF(G94&lt;=1000,"Top 1,000",IF(G94&lt;=10000,"Top 10,000",IF(G94&lt;=100000,"Top 100,000","Fuera del Top")))))</f>
        <v/>
      </c>
      <c r="X94" s="26">
        <f>IF($A94="","",IF(COUNTIFS('Mi cliente ideal'!$A$5:$A$23,C94,'Mi cliente ideal'!$B$5:$B$23,"Sí")&gt;0,'Mi cliente ideal'!$H$5,0)+IF(COUNTIFS('Mi cliente ideal'!$D$5:$D$29,D94,'Mi cliente ideal'!$E$5:$E$29,"Sí")&gt;0,'Mi cliente ideal'!$H$6,0)+IFERROR(INDEX('Mi cliente ideal'!$H$11:$H$14,MATCH(E94,'Mi cliente ideal'!$G$11:$G$14,0)),0)+IFERROR(INDEX('Mi cliente ideal'!$H$17:$H$21,MATCH(W94,'Mi cliente ideal'!$G$17:$G$21,0)),0)+IF(OR(I94="Exporta",I94="Importa",I94="Exporta e importa"),'Mi cliente ideal'!$H$7,0)+IF(J94="Sí",'Mi cliente ideal'!$H$8,0))</f>
        <v/>
      </c>
      <c r="Y94" s="26">
        <f>IF($A94="","",IF(X94&gt;='Mi cliente ideal'!$H$33,"A",IF(X94&gt;='Mi cliente ideal'!$H$34,"B","C")))</f>
        <v/>
      </c>
      <c r="Z94" s="27">
        <f>IF(OR($A94="",Q94=""),"",IFERROR(INDEX('Mi cliente ideal'!$H$24:$H$30,MATCH(Q94,'Mi cliente ideal'!$G$24:$G$30,0)),""))</f>
        <v/>
      </c>
      <c r="AA94" s="28">
        <f>IF(AND(ISNUMBER(R94),ISNUMBER(Z94)),R94*Z94,0)</f>
        <v/>
      </c>
      <c r="AB94" s="26">
        <f>IF(OR($A94="",NOT(ISNUMBER(S94))),"",TODAY()-S94)</f>
        <v/>
      </c>
      <c r="AC94" s="26">
        <f>IF(OR($A94="",Q94="Ganado",Q94="Perdido"),"",IF(AND(ISNUMBER(U94),U94&lt;TODAY()),"Acción vencida",IF(AND(ISNUMBER(AB94),AB94&gt;'Mi cliente ideal'!$H$35),"Sin contacto","")))</f>
        <v/>
      </c>
      <c r="AD94" s="27">
        <f>IF($A94="","",COUNTA(F94:O94)/10)</f>
        <v/>
      </c>
      <c r="AE94" s="26">
        <f>IF($A94="","",X94+(1000-ROW())/100000)</f>
        <v/>
      </c>
    </row>
    <row r="95">
      <c r="A95" s="20" t="n"/>
      <c r="B95" s="21" t="n"/>
      <c r="C95" s="20" t="n"/>
      <c r="D95" s="20" t="n"/>
      <c r="E95" s="20" t="n"/>
      <c r="F95" s="22" t="n"/>
      <c r="G95" s="22" t="n"/>
      <c r="H95" s="22" t="n"/>
      <c r="I95" s="23" t="n"/>
      <c r="J95" s="23" t="n"/>
      <c r="K95" s="23" t="n"/>
      <c r="L95" s="23" t="n"/>
      <c r="M95" s="23" t="n"/>
      <c r="N95" s="23" t="n"/>
      <c r="O95" s="23" t="n"/>
      <c r="P95" s="20" t="n"/>
      <c r="Q95" s="20" t="n"/>
      <c r="R95" s="24" t="n"/>
      <c r="S95" s="25" t="n"/>
      <c r="T95" s="20" t="n"/>
      <c r="U95" s="25" t="n"/>
      <c r="V95" s="20" t="n"/>
      <c r="W95" s="26">
        <f>IF($A95="","",IF(G95="","Sin ranking",IF(G95&lt;=1000,"Top 1,000",IF(G95&lt;=10000,"Top 10,000",IF(G95&lt;=100000,"Top 100,000","Fuera del Top")))))</f>
        <v/>
      </c>
      <c r="X95" s="26">
        <f>IF($A95="","",IF(COUNTIFS('Mi cliente ideal'!$A$5:$A$23,C95,'Mi cliente ideal'!$B$5:$B$23,"Sí")&gt;0,'Mi cliente ideal'!$H$5,0)+IF(COUNTIFS('Mi cliente ideal'!$D$5:$D$29,D95,'Mi cliente ideal'!$E$5:$E$29,"Sí")&gt;0,'Mi cliente ideal'!$H$6,0)+IFERROR(INDEX('Mi cliente ideal'!$H$11:$H$14,MATCH(E95,'Mi cliente ideal'!$G$11:$G$14,0)),0)+IFERROR(INDEX('Mi cliente ideal'!$H$17:$H$21,MATCH(W95,'Mi cliente ideal'!$G$17:$G$21,0)),0)+IF(OR(I95="Exporta",I95="Importa",I95="Exporta e importa"),'Mi cliente ideal'!$H$7,0)+IF(J95="Sí",'Mi cliente ideal'!$H$8,0))</f>
        <v/>
      </c>
      <c r="Y95" s="26">
        <f>IF($A95="","",IF(X95&gt;='Mi cliente ideal'!$H$33,"A",IF(X95&gt;='Mi cliente ideal'!$H$34,"B","C")))</f>
        <v/>
      </c>
      <c r="Z95" s="27">
        <f>IF(OR($A95="",Q95=""),"",IFERROR(INDEX('Mi cliente ideal'!$H$24:$H$30,MATCH(Q95,'Mi cliente ideal'!$G$24:$G$30,0)),""))</f>
        <v/>
      </c>
      <c r="AA95" s="28">
        <f>IF(AND(ISNUMBER(R95),ISNUMBER(Z95)),R95*Z95,0)</f>
        <v/>
      </c>
      <c r="AB95" s="26">
        <f>IF(OR($A95="",NOT(ISNUMBER(S95))),"",TODAY()-S95)</f>
        <v/>
      </c>
      <c r="AC95" s="26">
        <f>IF(OR($A95="",Q95="Ganado",Q95="Perdido"),"",IF(AND(ISNUMBER(U95),U95&lt;TODAY()),"Acción vencida",IF(AND(ISNUMBER(AB95),AB95&gt;'Mi cliente ideal'!$H$35),"Sin contacto","")))</f>
        <v/>
      </c>
      <c r="AD95" s="27">
        <f>IF($A95="","",COUNTA(F95:O95)/10)</f>
        <v/>
      </c>
      <c r="AE95" s="26">
        <f>IF($A95="","",X95+(1000-ROW())/100000)</f>
        <v/>
      </c>
    </row>
    <row r="96">
      <c r="A96" s="20" t="n"/>
      <c r="B96" s="21" t="n"/>
      <c r="C96" s="20" t="n"/>
      <c r="D96" s="20" t="n"/>
      <c r="E96" s="20" t="n"/>
      <c r="F96" s="22" t="n"/>
      <c r="G96" s="22" t="n"/>
      <c r="H96" s="22" t="n"/>
      <c r="I96" s="23" t="n"/>
      <c r="J96" s="23" t="n"/>
      <c r="K96" s="23" t="n"/>
      <c r="L96" s="23" t="n"/>
      <c r="M96" s="23" t="n"/>
      <c r="N96" s="23" t="n"/>
      <c r="O96" s="23" t="n"/>
      <c r="P96" s="20" t="n"/>
      <c r="Q96" s="20" t="n"/>
      <c r="R96" s="24" t="n"/>
      <c r="S96" s="25" t="n"/>
      <c r="T96" s="20" t="n"/>
      <c r="U96" s="25" t="n"/>
      <c r="V96" s="20" t="n"/>
      <c r="W96" s="26">
        <f>IF($A96="","",IF(G96="","Sin ranking",IF(G96&lt;=1000,"Top 1,000",IF(G96&lt;=10000,"Top 10,000",IF(G96&lt;=100000,"Top 100,000","Fuera del Top")))))</f>
        <v/>
      </c>
      <c r="X96" s="26">
        <f>IF($A96="","",IF(COUNTIFS('Mi cliente ideal'!$A$5:$A$23,C96,'Mi cliente ideal'!$B$5:$B$23,"Sí")&gt;0,'Mi cliente ideal'!$H$5,0)+IF(COUNTIFS('Mi cliente ideal'!$D$5:$D$29,D96,'Mi cliente ideal'!$E$5:$E$29,"Sí")&gt;0,'Mi cliente ideal'!$H$6,0)+IFERROR(INDEX('Mi cliente ideal'!$H$11:$H$14,MATCH(E96,'Mi cliente ideal'!$G$11:$G$14,0)),0)+IFERROR(INDEX('Mi cliente ideal'!$H$17:$H$21,MATCH(W96,'Mi cliente ideal'!$G$17:$G$21,0)),0)+IF(OR(I96="Exporta",I96="Importa",I96="Exporta e importa"),'Mi cliente ideal'!$H$7,0)+IF(J96="Sí",'Mi cliente ideal'!$H$8,0))</f>
        <v/>
      </c>
      <c r="Y96" s="26">
        <f>IF($A96="","",IF(X96&gt;='Mi cliente ideal'!$H$33,"A",IF(X96&gt;='Mi cliente ideal'!$H$34,"B","C")))</f>
        <v/>
      </c>
      <c r="Z96" s="27">
        <f>IF(OR($A96="",Q96=""),"",IFERROR(INDEX('Mi cliente ideal'!$H$24:$H$30,MATCH(Q96,'Mi cliente ideal'!$G$24:$G$30,0)),""))</f>
        <v/>
      </c>
      <c r="AA96" s="28">
        <f>IF(AND(ISNUMBER(R96),ISNUMBER(Z96)),R96*Z96,0)</f>
        <v/>
      </c>
      <c r="AB96" s="26">
        <f>IF(OR($A96="",NOT(ISNUMBER(S96))),"",TODAY()-S96)</f>
        <v/>
      </c>
      <c r="AC96" s="26">
        <f>IF(OR($A96="",Q96="Ganado",Q96="Perdido"),"",IF(AND(ISNUMBER(U96),U96&lt;TODAY()),"Acción vencida",IF(AND(ISNUMBER(AB96),AB96&gt;'Mi cliente ideal'!$H$35),"Sin contacto","")))</f>
        <v/>
      </c>
      <c r="AD96" s="27">
        <f>IF($A96="","",COUNTA(F96:O96)/10)</f>
        <v/>
      </c>
      <c r="AE96" s="26">
        <f>IF($A96="","",X96+(1000-ROW())/100000)</f>
        <v/>
      </c>
    </row>
    <row r="97">
      <c r="A97" s="20" t="n"/>
      <c r="B97" s="21" t="n"/>
      <c r="C97" s="20" t="n"/>
      <c r="D97" s="20" t="n"/>
      <c r="E97" s="20" t="n"/>
      <c r="F97" s="22" t="n"/>
      <c r="G97" s="22" t="n"/>
      <c r="H97" s="22" t="n"/>
      <c r="I97" s="23" t="n"/>
      <c r="J97" s="23" t="n"/>
      <c r="K97" s="23" t="n"/>
      <c r="L97" s="23" t="n"/>
      <c r="M97" s="23" t="n"/>
      <c r="N97" s="23" t="n"/>
      <c r="O97" s="23" t="n"/>
      <c r="P97" s="20" t="n"/>
      <c r="Q97" s="20" t="n"/>
      <c r="R97" s="24" t="n"/>
      <c r="S97" s="25" t="n"/>
      <c r="T97" s="20" t="n"/>
      <c r="U97" s="25" t="n"/>
      <c r="V97" s="20" t="n"/>
      <c r="W97" s="26">
        <f>IF($A97="","",IF(G97="","Sin ranking",IF(G97&lt;=1000,"Top 1,000",IF(G97&lt;=10000,"Top 10,000",IF(G97&lt;=100000,"Top 100,000","Fuera del Top")))))</f>
        <v/>
      </c>
      <c r="X97" s="26">
        <f>IF($A97="","",IF(COUNTIFS('Mi cliente ideal'!$A$5:$A$23,C97,'Mi cliente ideal'!$B$5:$B$23,"Sí")&gt;0,'Mi cliente ideal'!$H$5,0)+IF(COUNTIFS('Mi cliente ideal'!$D$5:$D$29,D97,'Mi cliente ideal'!$E$5:$E$29,"Sí")&gt;0,'Mi cliente ideal'!$H$6,0)+IFERROR(INDEX('Mi cliente ideal'!$H$11:$H$14,MATCH(E97,'Mi cliente ideal'!$G$11:$G$14,0)),0)+IFERROR(INDEX('Mi cliente ideal'!$H$17:$H$21,MATCH(W97,'Mi cliente ideal'!$G$17:$G$21,0)),0)+IF(OR(I97="Exporta",I97="Importa",I97="Exporta e importa"),'Mi cliente ideal'!$H$7,0)+IF(J97="Sí",'Mi cliente ideal'!$H$8,0))</f>
        <v/>
      </c>
      <c r="Y97" s="26">
        <f>IF($A97="","",IF(X97&gt;='Mi cliente ideal'!$H$33,"A",IF(X97&gt;='Mi cliente ideal'!$H$34,"B","C")))</f>
        <v/>
      </c>
      <c r="Z97" s="27">
        <f>IF(OR($A97="",Q97=""),"",IFERROR(INDEX('Mi cliente ideal'!$H$24:$H$30,MATCH(Q97,'Mi cliente ideal'!$G$24:$G$30,0)),""))</f>
        <v/>
      </c>
      <c r="AA97" s="28">
        <f>IF(AND(ISNUMBER(R97),ISNUMBER(Z97)),R97*Z97,0)</f>
        <v/>
      </c>
      <c r="AB97" s="26">
        <f>IF(OR($A97="",NOT(ISNUMBER(S97))),"",TODAY()-S97)</f>
        <v/>
      </c>
      <c r="AC97" s="26">
        <f>IF(OR($A97="",Q97="Ganado",Q97="Perdido"),"",IF(AND(ISNUMBER(U97),U97&lt;TODAY()),"Acción vencida",IF(AND(ISNUMBER(AB97),AB97&gt;'Mi cliente ideal'!$H$35),"Sin contacto","")))</f>
        <v/>
      </c>
      <c r="AD97" s="27">
        <f>IF($A97="","",COUNTA(F97:O97)/10)</f>
        <v/>
      </c>
      <c r="AE97" s="26">
        <f>IF($A97="","",X97+(1000-ROW())/100000)</f>
        <v/>
      </c>
    </row>
    <row r="98">
      <c r="A98" s="20" t="n"/>
      <c r="B98" s="21" t="n"/>
      <c r="C98" s="20" t="n"/>
      <c r="D98" s="20" t="n"/>
      <c r="E98" s="20" t="n"/>
      <c r="F98" s="22" t="n"/>
      <c r="G98" s="22" t="n"/>
      <c r="H98" s="22" t="n"/>
      <c r="I98" s="23" t="n"/>
      <c r="J98" s="23" t="n"/>
      <c r="K98" s="23" t="n"/>
      <c r="L98" s="23" t="n"/>
      <c r="M98" s="23" t="n"/>
      <c r="N98" s="23" t="n"/>
      <c r="O98" s="23" t="n"/>
      <c r="P98" s="20" t="n"/>
      <c r="Q98" s="20" t="n"/>
      <c r="R98" s="24" t="n"/>
      <c r="S98" s="25" t="n"/>
      <c r="T98" s="20" t="n"/>
      <c r="U98" s="25" t="n"/>
      <c r="V98" s="20" t="n"/>
      <c r="W98" s="26">
        <f>IF($A98="","",IF(G98="","Sin ranking",IF(G98&lt;=1000,"Top 1,000",IF(G98&lt;=10000,"Top 10,000",IF(G98&lt;=100000,"Top 100,000","Fuera del Top")))))</f>
        <v/>
      </c>
      <c r="X98" s="26">
        <f>IF($A98="","",IF(COUNTIFS('Mi cliente ideal'!$A$5:$A$23,C98,'Mi cliente ideal'!$B$5:$B$23,"Sí")&gt;0,'Mi cliente ideal'!$H$5,0)+IF(COUNTIFS('Mi cliente ideal'!$D$5:$D$29,D98,'Mi cliente ideal'!$E$5:$E$29,"Sí")&gt;0,'Mi cliente ideal'!$H$6,0)+IFERROR(INDEX('Mi cliente ideal'!$H$11:$H$14,MATCH(E98,'Mi cliente ideal'!$G$11:$G$14,0)),0)+IFERROR(INDEX('Mi cliente ideal'!$H$17:$H$21,MATCH(W98,'Mi cliente ideal'!$G$17:$G$21,0)),0)+IF(OR(I98="Exporta",I98="Importa",I98="Exporta e importa"),'Mi cliente ideal'!$H$7,0)+IF(J98="Sí",'Mi cliente ideal'!$H$8,0))</f>
        <v/>
      </c>
      <c r="Y98" s="26">
        <f>IF($A98="","",IF(X98&gt;='Mi cliente ideal'!$H$33,"A",IF(X98&gt;='Mi cliente ideal'!$H$34,"B","C")))</f>
        <v/>
      </c>
      <c r="Z98" s="27">
        <f>IF(OR($A98="",Q98=""),"",IFERROR(INDEX('Mi cliente ideal'!$H$24:$H$30,MATCH(Q98,'Mi cliente ideal'!$G$24:$G$30,0)),""))</f>
        <v/>
      </c>
      <c r="AA98" s="28">
        <f>IF(AND(ISNUMBER(R98),ISNUMBER(Z98)),R98*Z98,0)</f>
        <v/>
      </c>
      <c r="AB98" s="26">
        <f>IF(OR($A98="",NOT(ISNUMBER(S98))),"",TODAY()-S98)</f>
        <v/>
      </c>
      <c r="AC98" s="26">
        <f>IF(OR($A98="",Q98="Ganado",Q98="Perdido"),"",IF(AND(ISNUMBER(U98),U98&lt;TODAY()),"Acción vencida",IF(AND(ISNUMBER(AB98),AB98&gt;'Mi cliente ideal'!$H$35),"Sin contacto","")))</f>
        <v/>
      </c>
      <c r="AD98" s="27">
        <f>IF($A98="","",COUNTA(F98:O98)/10)</f>
        <v/>
      </c>
      <c r="AE98" s="26">
        <f>IF($A98="","",X98+(1000-ROW())/100000)</f>
        <v/>
      </c>
    </row>
    <row r="99">
      <c r="A99" s="20" t="n"/>
      <c r="B99" s="21" t="n"/>
      <c r="C99" s="20" t="n"/>
      <c r="D99" s="20" t="n"/>
      <c r="E99" s="20" t="n"/>
      <c r="F99" s="22" t="n"/>
      <c r="G99" s="22" t="n"/>
      <c r="H99" s="22" t="n"/>
      <c r="I99" s="23" t="n"/>
      <c r="J99" s="23" t="n"/>
      <c r="K99" s="23" t="n"/>
      <c r="L99" s="23" t="n"/>
      <c r="M99" s="23" t="n"/>
      <c r="N99" s="23" t="n"/>
      <c r="O99" s="23" t="n"/>
      <c r="P99" s="20" t="n"/>
      <c r="Q99" s="20" t="n"/>
      <c r="R99" s="24" t="n"/>
      <c r="S99" s="25" t="n"/>
      <c r="T99" s="20" t="n"/>
      <c r="U99" s="25" t="n"/>
      <c r="V99" s="20" t="n"/>
      <c r="W99" s="26">
        <f>IF($A99="","",IF(G99="","Sin ranking",IF(G99&lt;=1000,"Top 1,000",IF(G99&lt;=10000,"Top 10,000",IF(G99&lt;=100000,"Top 100,000","Fuera del Top")))))</f>
        <v/>
      </c>
      <c r="X99" s="26">
        <f>IF($A99="","",IF(COUNTIFS('Mi cliente ideal'!$A$5:$A$23,C99,'Mi cliente ideal'!$B$5:$B$23,"Sí")&gt;0,'Mi cliente ideal'!$H$5,0)+IF(COUNTIFS('Mi cliente ideal'!$D$5:$D$29,D99,'Mi cliente ideal'!$E$5:$E$29,"Sí")&gt;0,'Mi cliente ideal'!$H$6,0)+IFERROR(INDEX('Mi cliente ideal'!$H$11:$H$14,MATCH(E99,'Mi cliente ideal'!$G$11:$G$14,0)),0)+IFERROR(INDEX('Mi cliente ideal'!$H$17:$H$21,MATCH(W99,'Mi cliente ideal'!$G$17:$G$21,0)),0)+IF(OR(I99="Exporta",I99="Importa",I99="Exporta e importa"),'Mi cliente ideal'!$H$7,0)+IF(J99="Sí",'Mi cliente ideal'!$H$8,0))</f>
        <v/>
      </c>
      <c r="Y99" s="26">
        <f>IF($A99="","",IF(X99&gt;='Mi cliente ideal'!$H$33,"A",IF(X99&gt;='Mi cliente ideal'!$H$34,"B","C")))</f>
        <v/>
      </c>
      <c r="Z99" s="27">
        <f>IF(OR($A99="",Q99=""),"",IFERROR(INDEX('Mi cliente ideal'!$H$24:$H$30,MATCH(Q99,'Mi cliente ideal'!$G$24:$G$30,0)),""))</f>
        <v/>
      </c>
      <c r="AA99" s="28">
        <f>IF(AND(ISNUMBER(R99),ISNUMBER(Z99)),R99*Z99,0)</f>
        <v/>
      </c>
      <c r="AB99" s="26">
        <f>IF(OR($A99="",NOT(ISNUMBER(S99))),"",TODAY()-S99)</f>
        <v/>
      </c>
      <c r="AC99" s="26">
        <f>IF(OR($A99="",Q99="Ganado",Q99="Perdido"),"",IF(AND(ISNUMBER(U99),U99&lt;TODAY()),"Acción vencida",IF(AND(ISNUMBER(AB99),AB99&gt;'Mi cliente ideal'!$H$35),"Sin contacto","")))</f>
        <v/>
      </c>
      <c r="AD99" s="27">
        <f>IF($A99="","",COUNTA(F99:O99)/10)</f>
        <v/>
      </c>
      <c r="AE99" s="26">
        <f>IF($A99="","",X99+(1000-ROW())/100000)</f>
        <v/>
      </c>
    </row>
    <row r="100">
      <c r="A100" s="20" t="n"/>
      <c r="B100" s="21" t="n"/>
      <c r="C100" s="20" t="n"/>
      <c r="D100" s="20" t="n"/>
      <c r="E100" s="20" t="n"/>
      <c r="F100" s="22" t="n"/>
      <c r="G100" s="22" t="n"/>
      <c r="H100" s="22" t="n"/>
      <c r="I100" s="23" t="n"/>
      <c r="J100" s="23" t="n"/>
      <c r="K100" s="23" t="n"/>
      <c r="L100" s="23" t="n"/>
      <c r="M100" s="23" t="n"/>
      <c r="N100" s="23" t="n"/>
      <c r="O100" s="23" t="n"/>
      <c r="P100" s="20" t="n"/>
      <c r="Q100" s="20" t="n"/>
      <c r="R100" s="24" t="n"/>
      <c r="S100" s="25" t="n"/>
      <c r="T100" s="20" t="n"/>
      <c r="U100" s="25" t="n"/>
      <c r="V100" s="20" t="n"/>
      <c r="W100" s="26">
        <f>IF($A100="","",IF(G100="","Sin ranking",IF(G100&lt;=1000,"Top 1,000",IF(G100&lt;=10000,"Top 10,000",IF(G100&lt;=100000,"Top 100,000","Fuera del Top")))))</f>
        <v/>
      </c>
      <c r="X100" s="26">
        <f>IF($A100="","",IF(COUNTIFS('Mi cliente ideal'!$A$5:$A$23,C100,'Mi cliente ideal'!$B$5:$B$23,"Sí")&gt;0,'Mi cliente ideal'!$H$5,0)+IF(COUNTIFS('Mi cliente ideal'!$D$5:$D$29,D100,'Mi cliente ideal'!$E$5:$E$29,"Sí")&gt;0,'Mi cliente ideal'!$H$6,0)+IFERROR(INDEX('Mi cliente ideal'!$H$11:$H$14,MATCH(E100,'Mi cliente ideal'!$G$11:$G$14,0)),0)+IFERROR(INDEX('Mi cliente ideal'!$H$17:$H$21,MATCH(W100,'Mi cliente ideal'!$G$17:$G$21,0)),0)+IF(OR(I100="Exporta",I100="Importa",I100="Exporta e importa"),'Mi cliente ideal'!$H$7,0)+IF(J100="Sí",'Mi cliente ideal'!$H$8,0))</f>
        <v/>
      </c>
      <c r="Y100" s="26">
        <f>IF($A100="","",IF(X100&gt;='Mi cliente ideal'!$H$33,"A",IF(X100&gt;='Mi cliente ideal'!$H$34,"B","C")))</f>
        <v/>
      </c>
      <c r="Z100" s="27">
        <f>IF(OR($A100="",Q100=""),"",IFERROR(INDEX('Mi cliente ideal'!$H$24:$H$30,MATCH(Q100,'Mi cliente ideal'!$G$24:$G$30,0)),""))</f>
        <v/>
      </c>
      <c r="AA100" s="28">
        <f>IF(AND(ISNUMBER(R100),ISNUMBER(Z100)),R100*Z100,0)</f>
        <v/>
      </c>
      <c r="AB100" s="26">
        <f>IF(OR($A100="",NOT(ISNUMBER(S100))),"",TODAY()-S100)</f>
        <v/>
      </c>
      <c r="AC100" s="26">
        <f>IF(OR($A100="",Q100="Ganado",Q100="Perdido"),"",IF(AND(ISNUMBER(U100),U100&lt;TODAY()),"Acción vencida",IF(AND(ISNUMBER(AB100),AB100&gt;'Mi cliente ideal'!$H$35),"Sin contacto","")))</f>
        <v/>
      </c>
      <c r="AD100" s="27">
        <f>IF($A100="","",COUNTA(F100:O100)/10)</f>
        <v/>
      </c>
      <c r="AE100" s="26">
        <f>IF($A100="","",X100+(1000-ROW())/100000)</f>
        <v/>
      </c>
    </row>
    <row r="101">
      <c r="A101" s="20" t="n"/>
      <c r="B101" s="21" t="n"/>
      <c r="C101" s="20" t="n"/>
      <c r="D101" s="20" t="n"/>
      <c r="E101" s="20" t="n"/>
      <c r="F101" s="22" t="n"/>
      <c r="G101" s="22" t="n"/>
      <c r="H101" s="22" t="n"/>
      <c r="I101" s="23" t="n"/>
      <c r="J101" s="23" t="n"/>
      <c r="K101" s="23" t="n"/>
      <c r="L101" s="23" t="n"/>
      <c r="M101" s="23" t="n"/>
      <c r="N101" s="23" t="n"/>
      <c r="O101" s="23" t="n"/>
      <c r="P101" s="20" t="n"/>
      <c r="Q101" s="20" t="n"/>
      <c r="R101" s="24" t="n"/>
      <c r="S101" s="25" t="n"/>
      <c r="T101" s="20" t="n"/>
      <c r="U101" s="25" t="n"/>
      <c r="V101" s="20" t="n"/>
      <c r="W101" s="26">
        <f>IF($A101="","",IF(G101="","Sin ranking",IF(G101&lt;=1000,"Top 1,000",IF(G101&lt;=10000,"Top 10,000",IF(G101&lt;=100000,"Top 100,000","Fuera del Top")))))</f>
        <v/>
      </c>
      <c r="X101" s="26">
        <f>IF($A101="","",IF(COUNTIFS('Mi cliente ideal'!$A$5:$A$23,C101,'Mi cliente ideal'!$B$5:$B$23,"Sí")&gt;0,'Mi cliente ideal'!$H$5,0)+IF(COUNTIFS('Mi cliente ideal'!$D$5:$D$29,D101,'Mi cliente ideal'!$E$5:$E$29,"Sí")&gt;0,'Mi cliente ideal'!$H$6,0)+IFERROR(INDEX('Mi cliente ideal'!$H$11:$H$14,MATCH(E101,'Mi cliente ideal'!$G$11:$G$14,0)),0)+IFERROR(INDEX('Mi cliente ideal'!$H$17:$H$21,MATCH(W101,'Mi cliente ideal'!$G$17:$G$21,0)),0)+IF(OR(I101="Exporta",I101="Importa",I101="Exporta e importa"),'Mi cliente ideal'!$H$7,0)+IF(J101="Sí",'Mi cliente ideal'!$H$8,0))</f>
        <v/>
      </c>
      <c r="Y101" s="26">
        <f>IF($A101="","",IF(X101&gt;='Mi cliente ideal'!$H$33,"A",IF(X101&gt;='Mi cliente ideal'!$H$34,"B","C")))</f>
        <v/>
      </c>
      <c r="Z101" s="27">
        <f>IF(OR($A101="",Q101=""),"",IFERROR(INDEX('Mi cliente ideal'!$H$24:$H$30,MATCH(Q101,'Mi cliente ideal'!$G$24:$G$30,0)),""))</f>
        <v/>
      </c>
      <c r="AA101" s="28">
        <f>IF(AND(ISNUMBER(R101),ISNUMBER(Z101)),R101*Z101,0)</f>
        <v/>
      </c>
      <c r="AB101" s="26">
        <f>IF(OR($A101="",NOT(ISNUMBER(S101))),"",TODAY()-S101)</f>
        <v/>
      </c>
      <c r="AC101" s="26">
        <f>IF(OR($A101="",Q101="Ganado",Q101="Perdido"),"",IF(AND(ISNUMBER(U101),U101&lt;TODAY()),"Acción vencida",IF(AND(ISNUMBER(AB101),AB101&gt;'Mi cliente ideal'!$H$35),"Sin contacto","")))</f>
        <v/>
      </c>
      <c r="AD101" s="27">
        <f>IF($A101="","",COUNTA(F101:O101)/10)</f>
        <v/>
      </c>
      <c r="AE101" s="26">
        <f>IF($A101="","",X101+(1000-ROW())/100000)</f>
        <v/>
      </c>
    </row>
    <row r="102">
      <c r="A102" s="20" t="n"/>
      <c r="B102" s="21" t="n"/>
      <c r="C102" s="20" t="n"/>
      <c r="D102" s="20" t="n"/>
      <c r="E102" s="20" t="n"/>
      <c r="F102" s="22" t="n"/>
      <c r="G102" s="22" t="n"/>
      <c r="H102" s="22" t="n"/>
      <c r="I102" s="23" t="n"/>
      <c r="J102" s="23" t="n"/>
      <c r="K102" s="23" t="n"/>
      <c r="L102" s="23" t="n"/>
      <c r="M102" s="23" t="n"/>
      <c r="N102" s="23" t="n"/>
      <c r="O102" s="23" t="n"/>
      <c r="P102" s="20" t="n"/>
      <c r="Q102" s="20" t="n"/>
      <c r="R102" s="24" t="n"/>
      <c r="S102" s="25" t="n"/>
      <c r="T102" s="20" t="n"/>
      <c r="U102" s="25" t="n"/>
      <c r="V102" s="20" t="n"/>
      <c r="W102" s="26">
        <f>IF($A102="","",IF(G102="","Sin ranking",IF(G102&lt;=1000,"Top 1,000",IF(G102&lt;=10000,"Top 10,000",IF(G102&lt;=100000,"Top 100,000","Fuera del Top")))))</f>
        <v/>
      </c>
      <c r="X102" s="26">
        <f>IF($A102="","",IF(COUNTIFS('Mi cliente ideal'!$A$5:$A$23,C102,'Mi cliente ideal'!$B$5:$B$23,"Sí")&gt;0,'Mi cliente ideal'!$H$5,0)+IF(COUNTIFS('Mi cliente ideal'!$D$5:$D$29,D102,'Mi cliente ideal'!$E$5:$E$29,"Sí")&gt;0,'Mi cliente ideal'!$H$6,0)+IFERROR(INDEX('Mi cliente ideal'!$H$11:$H$14,MATCH(E102,'Mi cliente ideal'!$G$11:$G$14,0)),0)+IFERROR(INDEX('Mi cliente ideal'!$H$17:$H$21,MATCH(W102,'Mi cliente ideal'!$G$17:$G$21,0)),0)+IF(OR(I102="Exporta",I102="Importa",I102="Exporta e importa"),'Mi cliente ideal'!$H$7,0)+IF(J102="Sí",'Mi cliente ideal'!$H$8,0))</f>
        <v/>
      </c>
      <c r="Y102" s="26">
        <f>IF($A102="","",IF(X102&gt;='Mi cliente ideal'!$H$33,"A",IF(X102&gt;='Mi cliente ideal'!$H$34,"B","C")))</f>
        <v/>
      </c>
      <c r="Z102" s="27">
        <f>IF(OR($A102="",Q102=""),"",IFERROR(INDEX('Mi cliente ideal'!$H$24:$H$30,MATCH(Q102,'Mi cliente ideal'!$G$24:$G$30,0)),""))</f>
        <v/>
      </c>
      <c r="AA102" s="28">
        <f>IF(AND(ISNUMBER(R102),ISNUMBER(Z102)),R102*Z102,0)</f>
        <v/>
      </c>
      <c r="AB102" s="26">
        <f>IF(OR($A102="",NOT(ISNUMBER(S102))),"",TODAY()-S102)</f>
        <v/>
      </c>
      <c r="AC102" s="26">
        <f>IF(OR($A102="",Q102="Ganado",Q102="Perdido"),"",IF(AND(ISNUMBER(U102),U102&lt;TODAY()),"Acción vencida",IF(AND(ISNUMBER(AB102),AB102&gt;'Mi cliente ideal'!$H$35),"Sin contacto","")))</f>
        <v/>
      </c>
      <c r="AD102" s="27">
        <f>IF($A102="","",COUNTA(F102:O102)/10)</f>
        <v/>
      </c>
      <c r="AE102" s="26">
        <f>IF($A102="","",X102+(1000-ROW())/100000)</f>
        <v/>
      </c>
    </row>
    <row r="103">
      <c r="A103" s="20" t="n"/>
      <c r="B103" s="21" t="n"/>
      <c r="C103" s="20" t="n"/>
      <c r="D103" s="20" t="n"/>
      <c r="E103" s="20" t="n"/>
      <c r="F103" s="22" t="n"/>
      <c r="G103" s="22" t="n"/>
      <c r="H103" s="22" t="n"/>
      <c r="I103" s="23" t="n"/>
      <c r="J103" s="23" t="n"/>
      <c r="K103" s="23" t="n"/>
      <c r="L103" s="23" t="n"/>
      <c r="M103" s="23" t="n"/>
      <c r="N103" s="23" t="n"/>
      <c r="O103" s="23" t="n"/>
      <c r="P103" s="20" t="n"/>
      <c r="Q103" s="20" t="n"/>
      <c r="R103" s="24" t="n"/>
      <c r="S103" s="25" t="n"/>
      <c r="T103" s="20" t="n"/>
      <c r="U103" s="25" t="n"/>
      <c r="V103" s="20" t="n"/>
      <c r="W103" s="26">
        <f>IF($A103="","",IF(G103="","Sin ranking",IF(G103&lt;=1000,"Top 1,000",IF(G103&lt;=10000,"Top 10,000",IF(G103&lt;=100000,"Top 100,000","Fuera del Top")))))</f>
        <v/>
      </c>
      <c r="X103" s="26">
        <f>IF($A103="","",IF(COUNTIFS('Mi cliente ideal'!$A$5:$A$23,C103,'Mi cliente ideal'!$B$5:$B$23,"Sí")&gt;0,'Mi cliente ideal'!$H$5,0)+IF(COUNTIFS('Mi cliente ideal'!$D$5:$D$29,D103,'Mi cliente ideal'!$E$5:$E$29,"Sí")&gt;0,'Mi cliente ideal'!$H$6,0)+IFERROR(INDEX('Mi cliente ideal'!$H$11:$H$14,MATCH(E103,'Mi cliente ideal'!$G$11:$G$14,0)),0)+IFERROR(INDEX('Mi cliente ideal'!$H$17:$H$21,MATCH(W103,'Mi cliente ideal'!$G$17:$G$21,0)),0)+IF(OR(I103="Exporta",I103="Importa",I103="Exporta e importa"),'Mi cliente ideal'!$H$7,0)+IF(J103="Sí",'Mi cliente ideal'!$H$8,0))</f>
        <v/>
      </c>
      <c r="Y103" s="26">
        <f>IF($A103="","",IF(X103&gt;='Mi cliente ideal'!$H$33,"A",IF(X103&gt;='Mi cliente ideal'!$H$34,"B","C")))</f>
        <v/>
      </c>
      <c r="Z103" s="27">
        <f>IF(OR($A103="",Q103=""),"",IFERROR(INDEX('Mi cliente ideal'!$H$24:$H$30,MATCH(Q103,'Mi cliente ideal'!$G$24:$G$30,0)),""))</f>
        <v/>
      </c>
      <c r="AA103" s="28">
        <f>IF(AND(ISNUMBER(R103),ISNUMBER(Z103)),R103*Z103,0)</f>
        <v/>
      </c>
      <c r="AB103" s="26">
        <f>IF(OR($A103="",NOT(ISNUMBER(S103))),"",TODAY()-S103)</f>
        <v/>
      </c>
      <c r="AC103" s="26">
        <f>IF(OR($A103="",Q103="Ganado",Q103="Perdido"),"",IF(AND(ISNUMBER(U103),U103&lt;TODAY()),"Acción vencida",IF(AND(ISNUMBER(AB103),AB103&gt;'Mi cliente ideal'!$H$35),"Sin contacto","")))</f>
        <v/>
      </c>
      <c r="AD103" s="27">
        <f>IF($A103="","",COUNTA(F103:O103)/10)</f>
        <v/>
      </c>
      <c r="AE103" s="26">
        <f>IF($A103="","",X103+(1000-ROW())/100000)</f>
        <v/>
      </c>
    </row>
    <row r="104">
      <c r="A104" s="20" t="n"/>
      <c r="B104" s="21" t="n"/>
      <c r="C104" s="20" t="n"/>
      <c r="D104" s="20" t="n"/>
      <c r="E104" s="20" t="n"/>
      <c r="F104" s="22" t="n"/>
      <c r="G104" s="22" t="n"/>
      <c r="H104" s="22" t="n"/>
      <c r="I104" s="23" t="n"/>
      <c r="J104" s="23" t="n"/>
      <c r="K104" s="23" t="n"/>
      <c r="L104" s="23" t="n"/>
      <c r="M104" s="23" t="n"/>
      <c r="N104" s="23" t="n"/>
      <c r="O104" s="23" t="n"/>
      <c r="P104" s="20" t="n"/>
      <c r="Q104" s="20" t="n"/>
      <c r="R104" s="24" t="n"/>
      <c r="S104" s="25" t="n"/>
      <c r="T104" s="20" t="n"/>
      <c r="U104" s="25" t="n"/>
      <c r="V104" s="20" t="n"/>
      <c r="W104" s="26">
        <f>IF($A104="","",IF(G104="","Sin ranking",IF(G104&lt;=1000,"Top 1,000",IF(G104&lt;=10000,"Top 10,000",IF(G104&lt;=100000,"Top 100,000","Fuera del Top")))))</f>
        <v/>
      </c>
      <c r="X104" s="26">
        <f>IF($A104="","",IF(COUNTIFS('Mi cliente ideal'!$A$5:$A$23,C104,'Mi cliente ideal'!$B$5:$B$23,"Sí")&gt;0,'Mi cliente ideal'!$H$5,0)+IF(COUNTIFS('Mi cliente ideal'!$D$5:$D$29,D104,'Mi cliente ideal'!$E$5:$E$29,"Sí")&gt;0,'Mi cliente ideal'!$H$6,0)+IFERROR(INDEX('Mi cliente ideal'!$H$11:$H$14,MATCH(E104,'Mi cliente ideal'!$G$11:$G$14,0)),0)+IFERROR(INDEX('Mi cliente ideal'!$H$17:$H$21,MATCH(W104,'Mi cliente ideal'!$G$17:$G$21,0)),0)+IF(OR(I104="Exporta",I104="Importa",I104="Exporta e importa"),'Mi cliente ideal'!$H$7,0)+IF(J104="Sí",'Mi cliente ideal'!$H$8,0))</f>
        <v/>
      </c>
      <c r="Y104" s="26">
        <f>IF($A104="","",IF(X104&gt;='Mi cliente ideal'!$H$33,"A",IF(X104&gt;='Mi cliente ideal'!$H$34,"B","C")))</f>
        <v/>
      </c>
      <c r="Z104" s="27">
        <f>IF(OR($A104="",Q104=""),"",IFERROR(INDEX('Mi cliente ideal'!$H$24:$H$30,MATCH(Q104,'Mi cliente ideal'!$G$24:$G$30,0)),""))</f>
        <v/>
      </c>
      <c r="AA104" s="28">
        <f>IF(AND(ISNUMBER(R104),ISNUMBER(Z104)),R104*Z104,0)</f>
        <v/>
      </c>
      <c r="AB104" s="26">
        <f>IF(OR($A104="",NOT(ISNUMBER(S104))),"",TODAY()-S104)</f>
        <v/>
      </c>
      <c r="AC104" s="26">
        <f>IF(OR($A104="",Q104="Ganado",Q104="Perdido"),"",IF(AND(ISNUMBER(U104),U104&lt;TODAY()),"Acción vencida",IF(AND(ISNUMBER(AB104),AB104&gt;'Mi cliente ideal'!$H$35),"Sin contacto","")))</f>
        <v/>
      </c>
      <c r="AD104" s="27">
        <f>IF($A104="","",COUNTA(F104:O104)/10)</f>
        <v/>
      </c>
      <c r="AE104" s="26">
        <f>IF($A104="","",X104+(1000-ROW())/100000)</f>
        <v/>
      </c>
    </row>
    <row r="105">
      <c r="A105" s="20" t="n"/>
      <c r="B105" s="21" t="n"/>
      <c r="C105" s="20" t="n"/>
      <c r="D105" s="20" t="n"/>
      <c r="E105" s="20" t="n"/>
      <c r="F105" s="22" t="n"/>
      <c r="G105" s="22" t="n"/>
      <c r="H105" s="22" t="n"/>
      <c r="I105" s="23" t="n"/>
      <c r="J105" s="23" t="n"/>
      <c r="K105" s="23" t="n"/>
      <c r="L105" s="23" t="n"/>
      <c r="M105" s="23" t="n"/>
      <c r="N105" s="23" t="n"/>
      <c r="O105" s="23" t="n"/>
      <c r="P105" s="20" t="n"/>
      <c r="Q105" s="20" t="n"/>
      <c r="R105" s="24" t="n"/>
      <c r="S105" s="25" t="n"/>
      <c r="T105" s="20" t="n"/>
      <c r="U105" s="25" t="n"/>
      <c r="V105" s="20" t="n"/>
      <c r="W105" s="26">
        <f>IF($A105="","",IF(G105="","Sin ranking",IF(G105&lt;=1000,"Top 1,000",IF(G105&lt;=10000,"Top 10,000",IF(G105&lt;=100000,"Top 100,000","Fuera del Top")))))</f>
        <v/>
      </c>
      <c r="X105" s="26">
        <f>IF($A105="","",IF(COUNTIFS('Mi cliente ideal'!$A$5:$A$23,C105,'Mi cliente ideal'!$B$5:$B$23,"Sí")&gt;0,'Mi cliente ideal'!$H$5,0)+IF(COUNTIFS('Mi cliente ideal'!$D$5:$D$29,D105,'Mi cliente ideal'!$E$5:$E$29,"Sí")&gt;0,'Mi cliente ideal'!$H$6,0)+IFERROR(INDEX('Mi cliente ideal'!$H$11:$H$14,MATCH(E105,'Mi cliente ideal'!$G$11:$G$14,0)),0)+IFERROR(INDEX('Mi cliente ideal'!$H$17:$H$21,MATCH(W105,'Mi cliente ideal'!$G$17:$G$21,0)),0)+IF(OR(I105="Exporta",I105="Importa",I105="Exporta e importa"),'Mi cliente ideal'!$H$7,0)+IF(J105="Sí",'Mi cliente ideal'!$H$8,0))</f>
        <v/>
      </c>
      <c r="Y105" s="26">
        <f>IF($A105="","",IF(X105&gt;='Mi cliente ideal'!$H$33,"A",IF(X105&gt;='Mi cliente ideal'!$H$34,"B","C")))</f>
        <v/>
      </c>
      <c r="Z105" s="27">
        <f>IF(OR($A105="",Q105=""),"",IFERROR(INDEX('Mi cliente ideal'!$H$24:$H$30,MATCH(Q105,'Mi cliente ideal'!$G$24:$G$30,0)),""))</f>
        <v/>
      </c>
      <c r="AA105" s="28">
        <f>IF(AND(ISNUMBER(R105),ISNUMBER(Z105)),R105*Z105,0)</f>
        <v/>
      </c>
      <c r="AB105" s="26">
        <f>IF(OR($A105="",NOT(ISNUMBER(S105))),"",TODAY()-S105)</f>
        <v/>
      </c>
      <c r="AC105" s="26">
        <f>IF(OR($A105="",Q105="Ganado",Q105="Perdido"),"",IF(AND(ISNUMBER(U105),U105&lt;TODAY()),"Acción vencida",IF(AND(ISNUMBER(AB105),AB105&gt;'Mi cliente ideal'!$H$35),"Sin contacto","")))</f>
        <v/>
      </c>
      <c r="AD105" s="27">
        <f>IF($A105="","",COUNTA(F105:O105)/10)</f>
        <v/>
      </c>
      <c r="AE105" s="26">
        <f>IF($A105="","",X105+(1000-ROW())/100000)</f>
        <v/>
      </c>
    </row>
    <row r="106">
      <c r="A106" s="20" t="n"/>
      <c r="B106" s="21" t="n"/>
      <c r="C106" s="20" t="n"/>
      <c r="D106" s="20" t="n"/>
      <c r="E106" s="20" t="n"/>
      <c r="F106" s="22" t="n"/>
      <c r="G106" s="22" t="n"/>
      <c r="H106" s="22" t="n"/>
      <c r="I106" s="23" t="n"/>
      <c r="J106" s="23" t="n"/>
      <c r="K106" s="23" t="n"/>
      <c r="L106" s="23" t="n"/>
      <c r="M106" s="23" t="n"/>
      <c r="N106" s="23" t="n"/>
      <c r="O106" s="23" t="n"/>
      <c r="P106" s="20" t="n"/>
      <c r="Q106" s="20" t="n"/>
      <c r="R106" s="24" t="n"/>
      <c r="S106" s="25" t="n"/>
      <c r="T106" s="20" t="n"/>
      <c r="U106" s="25" t="n"/>
      <c r="V106" s="20" t="n"/>
      <c r="W106" s="26">
        <f>IF($A106="","",IF(G106="","Sin ranking",IF(G106&lt;=1000,"Top 1,000",IF(G106&lt;=10000,"Top 10,000",IF(G106&lt;=100000,"Top 100,000","Fuera del Top")))))</f>
        <v/>
      </c>
      <c r="X106" s="26">
        <f>IF($A106="","",IF(COUNTIFS('Mi cliente ideal'!$A$5:$A$23,C106,'Mi cliente ideal'!$B$5:$B$23,"Sí")&gt;0,'Mi cliente ideal'!$H$5,0)+IF(COUNTIFS('Mi cliente ideal'!$D$5:$D$29,D106,'Mi cliente ideal'!$E$5:$E$29,"Sí")&gt;0,'Mi cliente ideal'!$H$6,0)+IFERROR(INDEX('Mi cliente ideal'!$H$11:$H$14,MATCH(E106,'Mi cliente ideal'!$G$11:$G$14,0)),0)+IFERROR(INDEX('Mi cliente ideal'!$H$17:$H$21,MATCH(W106,'Mi cliente ideal'!$G$17:$G$21,0)),0)+IF(OR(I106="Exporta",I106="Importa",I106="Exporta e importa"),'Mi cliente ideal'!$H$7,0)+IF(J106="Sí",'Mi cliente ideal'!$H$8,0))</f>
        <v/>
      </c>
      <c r="Y106" s="26">
        <f>IF($A106="","",IF(X106&gt;='Mi cliente ideal'!$H$33,"A",IF(X106&gt;='Mi cliente ideal'!$H$34,"B","C")))</f>
        <v/>
      </c>
      <c r="Z106" s="27">
        <f>IF(OR($A106="",Q106=""),"",IFERROR(INDEX('Mi cliente ideal'!$H$24:$H$30,MATCH(Q106,'Mi cliente ideal'!$G$24:$G$30,0)),""))</f>
        <v/>
      </c>
      <c r="AA106" s="28">
        <f>IF(AND(ISNUMBER(R106),ISNUMBER(Z106)),R106*Z106,0)</f>
        <v/>
      </c>
      <c r="AB106" s="26">
        <f>IF(OR($A106="",NOT(ISNUMBER(S106))),"",TODAY()-S106)</f>
        <v/>
      </c>
      <c r="AC106" s="26">
        <f>IF(OR($A106="",Q106="Ganado",Q106="Perdido"),"",IF(AND(ISNUMBER(U106),U106&lt;TODAY()),"Acción vencida",IF(AND(ISNUMBER(AB106),AB106&gt;'Mi cliente ideal'!$H$35),"Sin contacto","")))</f>
        <v/>
      </c>
      <c r="AD106" s="27">
        <f>IF($A106="","",COUNTA(F106:O106)/10)</f>
        <v/>
      </c>
      <c r="AE106" s="26">
        <f>IF($A106="","",X106+(1000-ROW())/100000)</f>
        <v/>
      </c>
    </row>
    <row r="107">
      <c r="A107" s="20" t="n"/>
      <c r="B107" s="21" t="n"/>
      <c r="C107" s="20" t="n"/>
      <c r="D107" s="20" t="n"/>
      <c r="E107" s="20" t="n"/>
      <c r="F107" s="22" t="n"/>
      <c r="G107" s="22" t="n"/>
      <c r="H107" s="22" t="n"/>
      <c r="I107" s="23" t="n"/>
      <c r="J107" s="23" t="n"/>
      <c r="K107" s="23" t="n"/>
      <c r="L107" s="23" t="n"/>
      <c r="M107" s="23" t="n"/>
      <c r="N107" s="23" t="n"/>
      <c r="O107" s="23" t="n"/>
      <c r="P107" s="20" t="n"/>
      <c r="Q107" s="20" t="n"/>
      <c r="R107" s="24" t="n"/>
      <c r="S107" s="25" t="n"/>
      <c r="T107" s="20" t="n"/>
      <c r="U107" s="25" t="n"/>
      <c r="V107" s="20" t="n"/>
      <c r="W107" s="26">
        <f>IF($A107="","",IF(G107="","Sin ranking",IF(G107&lt;=1000,"Top 1,000",IF(G107&lt;=10000,"Top 10,000",IF(G107&lt;=100000,"Top 100,000","Fuera del Top")))))</f>
        <v/>
      </c>
      <c r="X107" s="26">
        <f>IF($A107="","",IF(COUNTIFS('Mi cliente ideal'!$A$5:$A$23,C107,'Mi cliente ideal'!$B$5:$B$23,"Sí")&gt;0,'Mi cliente ideal'!$H$5,0)+IF(COUNTIFS('Mi cliente ideal'!$D$5:$D$29,D107,'Mi cliente ideal'!$E$5:$E$29,"Sí")&gt;0,'Mi cliente ideal'!$H$6,0)+IFERROR(INDEX('Mi cliente ideal'!$H$11:$H$14,MATCH(E107,'Mi cliente ideal'!$G$11:$G$14,0)),0)+IFERROR(INDEX('Mi cliente ideal'!$H$17:$H$21,MATCH(W107,'Mi cliente ideal'!$G$17:$G$21,0)),0)+IF(OR(I107="Exporta",I107="Importa",I107="Exporta e importa"),'Mi cliente ideal'!$H$7,0)+IF(J107="Sí",'Mi cliente ideal'!$H$8,0))</f>
        <v/>
      </c>
      <c r="Y107" s="26">
        <f>IF($A107="","",IF(X107&gt;='Mi cliente ideal'!$H$33,"A",IF(X107&gt;='Mi cliente ideal'!$H$34,"B","C")))</f>
        <v/>
      </c>
      <c r="Z107" s="27">
        <f>IF(OR($A107="",Q107=""),"",IFERROR(INDEX('Mi cliente ideal'!$H$24:$H$30,MATCH(Q107,'Mi cliente ideal'!$G$24:$G$30,0)),""))</f>
        <v/>
      </c>
      <c r="AA107" s="28">
        <f>IF(AND(ISNUMBER(R107),ISNUMBER(Z107)),R107*Z107,0)</f>
        <v/>
      </c>
      <c r="AB107" s="26">
        <f>IF(OR($A107="",NOT(ISNUMBER(S107))),"",TODAY()-S107)</f>
        <v/>
      </c>
      <c r="AC107" s="26">
        <f>IF(OR($A107="",Q107="Ganado",Q107="Perdido"),"",IF(AND(ISNUMBER(U107),U107&lt;TODAY()),"Acción vencida",IF(AND(ISNUMBER(AB107),AB107&gt;'Mi cliente ideal'!$H$35),"Sin contacto","")))</f>
        <v/>
      </c>
      <c r="AD107" s="27">
        <f>IF($A107="","",COUNTA(F107:O107)/10)</f>
        <v/>
      </c>
      <c r="AE107" s="26">
        <f>IF($A107="","",X107+(1000-ROW())/100000)</f>
        <v/>
      </c>
    </row>
    <row r="108">
      <c r="A108" s="20" t="n"/>
      <c r="B108" s="21" t="n"/>
      <c r="C108" s="20" t="n"/>
      <c r="D108" s="20" t="n"/>
      <c r="E108" s="20" t="n"/>
      <c r="F108" s="22" t="n"/>
      <c r="G108" s="22" t="n"/>
      <c r="H108" s="22" t="n"/>
      <c r="I108" s="23" t="n"/>
      <c r="J108" s="23" t="n"/>
      <c r="K108" s="23" t="n"/>
      <c r="L108" s="23" t="n"/>
      <c r="M108" s="23" t="n"/>
      <c r="N108" s="23" t="n"/>
      <c r="O108" s="23" t="n"/>
      <c r="P108" s="20" t="n"/>
      <c r="Q108" s="20" t="n"/>
      <c r="R108" s="24" t="n"/>
      <c r="S108" s="25" t="n"/>
      <c r="T108" s="20" t="n"/>
      <c r="U108" s="25" t="n"/>
      <c r="V108" s="20" t="n"/>
      <c r="W108" s="26">
        <f>IF($A108="","",IF(G108="","Sin ranking",IF(G108&lt;=1000,"Top 1,000",IF(G108&lt;=10000,"Top 10,000",IF(G108&lt;=100000,"Top 100,000","Fuera del Top")))))</f>
        <v/>
      </c>
      <c r="X108" s="26">
        <f>IF($A108="","",IF(COUNTIFS('Mi cliente ideal'!$A$5:$A$23,C108,'Mi cliente ideal'!$B$5:$B$23,"Sí")&gt;0,'Mi cliente ideal'!$H$5,0)+IF(COUNTIFS('Mi cliente ideal'!$D$5:$D$29,D108,'Mi cliente ideal'!$E$5:$E$29,"Sí")&gt;0,'Mi cliente ideal'!$H$6,0)+IFERROR(INDEX('Mi cliente ideal'!$H$11:$H$14,MATCH(E108,'Mi cliente ideal'!$G$11:$G$14,0)),0)+IFERROR(INDEX('Mi cliente ideal'!$H$17:$H$21,MATCH(W108,'Mi cliente ideal'!$G$17:$G$21,0)),0)+IF(OR(I108="Exporta",I108="Importa",I108="Exporta e importa"),'Mi cliente ideal'!$H$7,0)+IF(J108="Sí",'Mi cliente ideal'!$H$8,0))</f>
        <v/>
      </c>
      <c r="Y108" s="26">
        <f>IF($A108="","",IF(X108&gt;='Mi cliente ideal'!$H$33,"A",IF(X108&gt;='Mi cliente ideal'!$H$34,"B","C")))</f>
        <v/>
      </c>
      <c r="Z108" s="27">
        <f>IF(OR($A108="",Q108=""),"",IFERROR(INDEX('Mi cliente ideal'!$H$24:$H$30,MATCH(Q108,'Mi cliente ideal'!$G$24:$G$30,0)),""))</f>
        <v/>
      </c>
      <c r="AA108" s="28">
        <f>IF(AND(ISNUMBER(R108),ISNUMBER(Z108)),R108*Z108,0)</f>
        <v/>
      </c>
      <c r="AB108" s="26">
        <f>IF(OR($A108="",NOT(ISNUMBER(S108))),"",TODAY()-S108)</f>
        <v/>
      </c>
      <c r="AC108" s="26">
        <f>IF(OR($A108="",Q108="Ganado",Q108="Perdido"),"",IF(AND(ISNUMBER(U108),U108&lt;TODAY()),"Acción vencida",IF(AND(ISNUMBER(AB108),AB108&gt;'Mi cliente ideal'!$H$35),"Sin contacto","")))</f>
        <v/>
      </c>
      <c r="AD108" s="27">
        <f>IF($A108="","",COUNTA(F108:O108)/10)</f>
        <v/>
      </c>
      <c r="AE108" s="26">
        <f>IF($A108="","",X108+(1000-ROW())/100000)</f>
        <v/>
      </c>
    </row>
    <row r="109">
      <c r="A109" s="20" t="n"/>
      <c r="B109" s="21" t="n"/>
      <c r="C109" s="20" t="n"/>
      <c r="D109" s="20" t="n"/>
      <c r="E109" s="20" t="n"/>
      <c r="F109" s="22" t="n"/>
      <c r="G109" s="22" t="n"/>
      <c r="H109" s="22" t="n"/>
      <c r="I109" s="23" t="n"/>
      <c r="J109" s="23" t="n"/>
      <c r="K109" s="23" t="n"/>
      <c r="L109" s="23" t="n"/>
      <c r="M109" s="23" t="n"/>
      <c r="N109" s="23" t="n"/>
      <c r="O109" s="23" t="n"/>
      <c r="P109" s="20" t="n"/>
      <c r="Q109" s="20" t="n"/>
      <c r="R109" s="24" t="n"/>
      <c r="S109" s="25" t="n"/>
      <c r="T109" s="20" t="n"/>
      <c r="U109" s="25" t="n"/>
      <c r="V109" s="20" t="n"/>
      <c r="W109" s="26">
        <f>IF($A109="","",IF(G109="","Sin ranking",IF(G109&lt;=1000,"Top 1,000",IF(G109&lt;=10000,"Top 10,000",IF(G109&lt;=100000,"Top 100,000","Fuera del Top")))))</f>
        <v/>
      </c>
      <c r="X109" s="26">
        <f>IF($A109="","",IF(COUNTIFS('Mi cliente ideal'!$A$5:$A$23,C109,'Mi cliente ideal'!$B$5:$B$23,"Sí")&gt;0,'Mi cliente ideal'!$H$5,0)+IF(COUNTIFS('Mi cliente ideal'!$D$5:$D$29,D109,'Mi cliente ideal'!$E$5:$E$29,"Sí")&gt;0,'Mi cliente ideal'!$H$6,0)+IFERROR(INDEX('Mi cliente ideal'!$H$11:$H$14,MATCH(E109,'Mi cliente ideal'!$G$11:$G$14,0)),0)+IFERROR(INDEX('Mi cliente ideal'!$H$17:$H$21,MATCH(W109,'Mi cliente ideal'!$G$17:$G$21,0)),0)+IF(OR(I109="Exporta",I109="Importa",I109="Exporta e importa"),'Mi cliente ideal'!$H$7,0)+IF(J109="Sí",'Mi cliente ideal'!$H$8,0))</f>
        <v/>
      </c>
      <c r="Y109" s="26">
        <f>IF($A109="","",IF(X109&gt;='Mi cliente ideal'!$H$33,"A",IF(X109&gt;='Mi cliente ideal'!$H$34,"B","C")))</f>
        <v/>
      </c>
      <c r="Z109" s="27">
        <f>IF(OR($A109="",Q109=""),"",IFERROR(INDEX('Mi cliente ideal'!$H$24:$H$30,MATCH(Q109,'Mi cliente ideal'!$G$24:$G$30,0)),""))</f>
        <v/>
      </c>
      <c r="AA109" s="28">
        <f>IF(AND(ISNUMBER(R109),ISNUMBER(Z109)),R109*Z109,0)</f>
        <v/>
      </c>
      <c r="AB109" s="26">
        <f>IF(OR($A109="",NOT(ISNUMBER(S109))),"",TODAY()-S109)</f>
        <v/>
      </c>
      <c r="AC109" s="26">
        <f>IF(OR($A109="",Q109="Ganado",Q109="Perdido"),"",IF(AND(ISNUMBER(U109),U109&lt;TODAY()),"Acción vencida",IF(AND(ISNUMBER(AB109),AB109&gt;'Mi cliente ideal'!$H$35),"Sin contacto","")))</f>
        <v/>
      </c>
      <c r="AD109" s="27">
        <f>IF($A109="","",COUNTA(F109:O109)/10)</f>
        <v/>
      </c>
      <c r="AE109" s="26">
        <f>IF($A109="","",X109+(1000-ROW())/100000)</f>
        <v/>
      </c>
    </row>
    <row r="110">
      <c r="A110" s="20" t="n"/>
      <c r="B110" s="21" t="n"/>
      <c r="C110" s="20" t="n"/>
      <c r="D110" s="20" t="n"/>
      <c r="E110" s="20" t="n"/>
      <c r="F110" s="22" t="n"/>
      <c r="G110" s="22" t="n"/>
      <c r="H110" s="22" t="n"/>
      <c r="I110" s="23" t="n"/>
      <c r="J110" s="23" t="n"/>
      <c r="K110" s="23" t="n"/>
      <c r="L110" s="23" t="n"/>
      <c r="M110" s="23" t="n"/>
      <c r="N110" s="23" t="n"/>
      <c r="O110" s="23" t="n"/>
      <c r="P110" s="20" t="n"/>
      <c r="Q110" s="20" t="n"/>
      <c r="R110" s="24" t="n"/>
      <c r="S110" s="25" t="n"/>
      <c r="T110" s="20" t="n"/>
      <c r="U110" s="25" t="n"/>
      <c r="V110" s="20" t="n"/>
      <c r="W110" s="26">
        <f>IF($A110="","",IF(G110="","Sin ranking",IF(G110&lt;=1000,"Top 1,000",IF(G110&lt;=10000,"Top 10,000",IF(G110&lt;=100000,"Top 100,000","Fuera del Top")))))</f>
        <v/>
      </c>
      <c r="X110" s="26">
        <f>IF($A110="","",IF(COUNTIFS('Mi cliente ideal'!$A$5:$A$23,C110,'Mi cliente ideal'!$B$5:$B$23,"Sí")&gt;0,'Mi cliente ideal'!$H$5,0)+IF(COUNTIFS('Mi cliente ideal'!$D$5:$D$29,D110,'Mi cliente ideal'!$E$5:$E$29,"Sí")&gt;0,'Mi cliente ideal'!$H$6,0)+IFERROR(INDEX('Mi cliente ideal'!$H$11:$H$14,MATCH(E110,'Mi cliente ideal'!$G$11:$G$14,0)),0)+IFERROR(INDEX('Mi cliente ideal'!$H$17:$H$21,MATCH(W110,'Mi cliente ideal'!$G$17:$G$21,0)),0)+IF(OR(I110="Exporta",I110="Importa",I110="Exporta e importa"),'Mi cliente ideal'!$H$7,0)+IF(J110="Sí",'Mi cliente ideal'!$H$8,0))</f>
        <v/>
      </c>
      <c r="Y110" s="26">
        <f>IF($A110="","",IF(X110&gt;='Mi cliente ideal'!$H$33,"A",IF(X110&gt;='Mi cliente ideal'!$H$34,"B","C")))</f>
        <v/>
      </c>
      <c r="Z110" s="27">
        <f>IF(OR($A110="",Q110=""),"",IFERROR(INDEX('Mi cliente ideal'!$H$24:$H$30,MATCH(Q110,'Mi cliente ideal'!$G$24:$G$30,0)),""))</f>
        <v/>
      </c>
      <c r="AA110" s="28">
        <f>IF(AND(ISNUMBER(R110),ISNUMBER(Z110)),R110*Z110,0)</f>
        <v/>
      </c>
      <c r="AB110" s="26">
        <f>IF(OR($A110="",NOT(ISNUMBER(S110))),"",TODAY()-S110)</f>
        <v/>
      </c>
      <c r="AC110" s="26">
        <f>IF(OR($A110="",Q110="Ganado",Q110="Perdido"),"",IF(AND(ISNUMBER(U110),U110&lt;TODAY()),"Acción vencida",IF(AND(ISNUMBER(AB110),AB110&gt;'Mi cliente ideal'!$H$35),"Sin contacto","")))</f>
        <v/>
      </c>
      <c r="AD110" s="27">
        <f>IF($A110="","",COUNTA(F110:O110)/10)</f>
        <v/>
      </c>
      <c r="AE110" s="26">
        <f>IF($A110="","",X110+(1000-ROW())/100000)</f>
        <v/>
      </c>
    </row>
    <row r="111">
      <c r="A111" s="20" t="n"/>
      <c r="B111" s="21" t="n"/>
      <c r="C111" s="20" t="n"/>
      <c r="D111" s="20" t="n"/>
      <c r="E111" s="20" t="n"/>
      <c r="F111" s="22" t="n"/>
      <c r="G111" s="22" t="n"/>
      <c r="H111" s="22" t="n"/>
      <c r="I111" s="23" t="n"/>
      <c r="J111" s="23" t="n"/>
      <c r="K111" s="23" t="n"/>
      <c r="L111" s="23" t="n"/>
      <c r="M111" s="23" t="n"/>
      <c r="N111" s="23" t="n"/>
      <c r="O111" s="23" t="n"/>
      <c r="P111" s="20" t="n"/>
      <c r="Q111" s="20" t="n"/>
      <c r="R111" s="24" t="n"/>
      <c r="S111" s="25" t="n"/>
      <c r="T111" s="20" t="n"/>
      <c r="U111" s="25" t="n"/>
      <c r="V111" s="20" t="n"/>
      <c r="W111" s="26">
        <f>IF($A111="","",IF(G111="","Sin ranking",IF(G111&lt;=1000,"Top 1,000",IF(G111&lt;=10000,"Top 10,000",IF(G111&lt;=100000,"Top 100,000","Fuera del Top")))))</f>
        <v/>
      </c>
      <c r="X111" s="26">
        <f>IF($A111="","",IF(COUNTIFS('Mi cliente ideal'!$A$5:$A$23,C111,'Mi cliente ideal'!$B$5:$B$23,"Sí")&gt;0,'Mi cliente ideal'!$H$5,0)+IF(COUNTIFS('Mi cliente ideal'!$D$5:$D$29,D111,'Mi cliente ideal'!$E$5:$E$29,"Sí")&gt;0,'Mi cliente ideal'!$H$6,0)+IFERROR(INDEX('Mi cliente ideal'!$H$11:$H$14,MATCH(E111,'Mi cliente ideal'!$G$11:$G$14,0)),0)+IFERROR(INDEX('Mi cliente ideal'!$H$17:$H$21,MATCH(W111,'Mi cliente ideal'!$G$17:$G$21,0)),0)+IF(OR(I111="Exporta",I111="Importa",I111="Exporta e importa"),'Mi cliente ideal'!$H$7,0)+IF(J111="Sí",'Mi cliente ideal'!$H$8,0))</f>
        <v/>
      </c>
      <c r="Y111" s="26">
        <f>IF($A111="","",IF(X111&gt;='Mi cliente ideal'!$H$33,"A",IF(X111&gt;='Mi cliente ideal'!$H$34,"B","C")))</f>
        <v/>
      </c>
      <c r="Z111" s="27">
        <f>IF(OR($A111="",Q111=""),"",IFERROR(INDEX('Mi cliente ideal'!$H$24:$H$30,MATCH(Q111,'Mi cliente ideal'!$G$24:$G$30,0)),""))</f>
        <v/>
      </c>
      <c r="AA111" s="28">
        <f>IF(AND(ISNUMBER(R111),ISNUMBER(Z111)),R111*Z111,0)</f>
        <v/>
      </c>
      <c r="AB111" s="26">
        <f>IF(OR($A111="",NOT(ISNUMBER(S111))),"",TODAY()-S111)</f>
        <v/>
      </c>
      <c r="AC111" s="26">
        <f>IF(OR($A111="",Q111="Ganado",Q111="Perdido"),"",IF(AND(ISNUMBER(U111),U111&lt;TODAY()),"Acción vencida",IF(AND(ISNUMBER(AB111),AB111&gt;'Mi cliente ideal'!$H$35),"Sin contacto","")))</f>
        <v/>
      </c>
      <c r="AD111" s="27">
        <f>IF($A111="","",COUNTA(F111:O111)/10)</f>
        <v/>
      </c>
      <c r="AE111" s="26">
        <f>IF($A111="","",X111+(1000-ROW())/100000)</f>
        <v/>
      </c>
    </row>
    <row r="112">
      <c r="A112" s="20" t="n"/>
      <c r="B112" s="21" t="n"/>
      <c r="C112" s="20" t="n"/>
      <c r="D112" s="20" t="n"/>
      <c r="E112" s="20" t="n"/>
      <c r="F112" s="22" t="n"/>
      <c r="G112" s="22" t="n"/>
      <c r="H112" s="22" t="n"/>
      <c r="I112" s="23" t="n"/>
      <c r="J112" s="23" t="n"/>
      <c r="K112" s="23" t="n"/>
      <c r="L112" s="23" t="n"/>
      <c r="M112" s="23" t="n"/>
      <c r="N112" s="23" t="n"/>
      <c r="O112" s="23" t="n"/>
      <c r="P112" s="20" t="n"/>
      <c r="Q112" s="20" t="n"/>
      <c r="R112" s="24" t="n"/>
      <c r="S112" s="25" t="n"/>
      <c r="T112" s="20" t="n"/>
      <c r="U112" s="25" t="n"/>
      <c r="V112" s="20" t="n"/>
      <c r="W112" s="26">
        <f>IF($A112="","",IF(G112="","Sin ranking",IF(G112&lt;=1000,"Top 1,000",IF(G112&lt;=10000,"Top 10,000",IF(G112&lt;=100000,"Top 100,000","Fuera del Top")))))</f>
        <v/>
      </c>
      <c r="X112" s="26">
        <f>IF($A112="","",IF(COUNTIFS('Mi cliente ideal'!$A$5:$A$23,C112,'Mi cliente ideal'!$B$5:$B$23,"Sí")&gt;0,'Mi cliente ideal'!$H$5,0)+IF(COUNTIFS('Mi cliente ideal'!$D$5:$D$29,D112,'Mi cliente ideal'!$E$5:$E$29,"Sí")&gt;0,'Mi cliente ideal'!$H$6,0)+IFERROR(INDEX('Mi cliente ideal'!$H$11:$H$14,MATCH(E112,'Mi cliente ideal'!$G$11:$G$14,0)),0)+IFERROR(INDEX('Mi cliente ideal'!$H$17:$H$21,MATCH(W112,'Mi cliente ideal'!$G$17:$G$21,0)),0)+IF(OR(I112="Exporta",I112="Importa",I112="Exporta e importa"),'Mi cliente ideal'!$H$7,0)+IF(J112="Sí",'Mi cliente ideal'!$H$8,0))</f>
        <v/>
      </c>
      <c r="Y112" s="26">
        <f>IF($A112="","",IF(X112&gt;='Mi cliente ideal'!$H$33,"A",IF(X112&gt;='Mi cliente ideal'!$H$34,"B","C")))</f>
        <v/>
      </c>
      <c r="Z112" s="27">
        <f>IF(OR($A112="",Q112=""),"",IFERROR(INDEX('Mi cliente ideal'!$H$24:$H$30,MATCH(Q112,'Mi cliente ideal'!$G$24:$G$30,0)),""))</f>
        <v/>
      </c>
      <c r="AA112" s="28">
        <f>IF(AND(ISNUMBER(R112),ISNUMBER(Z112)),R112*Z112,0)</f>
        <v/>
      </c>
      <c r="AB112" s="26">
        <f>IF(OR($A112="",NOT(ISNUMBER(S112))),"",TODAY()-S112)</f>
        <v/>
      </c>
      <c r="AC112" s="26">
        <f>IF(OR($A112="",Q112="Ganado",Q112="Perdido"),"",IF(AND(ISNUMBER(U112),U112&lt;TODAY()),"Acción vencida",IF(AND(ISNUMBER(AB112),AB112&gt;'Mi cliente ideal'!$H$35),"Sin contacto","")))</f>
        <v/>
      </c>
      <c r="AD112" s="27">
        <f>IF($A112="","",COUNTA(F112:O112)/10)</f>
        <v/>
      </c>
      <c r="AE112" s="26">
        <f>IF($A112="","",X112+(1000-ROW())/100000)</f>
        <v/>
      </c>
    </row>
    <row r="113">
      <c r="A113" s="20" t="n"/>
      <c r="B113" s="21" t="n"/>
      <c r="C113" s="20" t="n"/>
      <c r="D113" s="20" t="n"/>
      <c r="E113" s="20" t="n"/>
      <c r="F113" s="22" t="n"/>
      <c r="G113" s="22" t="n"/>
      <c r="H113" s="22" t="n"/>
      <c r="I113" s="23" t="n"/>
      <c r="J113" s="23" t="n"/>
      <c r="K113" s="23" t="n"/>
      <c r="L113" s="23" t="n"/>
      <c r="M113" s="23" t="n"/>
      <c r="N113" s="23" t="n"/>
      <c r="O113" s="23" t="n"/>
      <c r="P113" s="20" t="n"/>
      <c r="Q113" s="20" t="n"/>
      <c r="R113" s="24" t="n"/>
      <c r="S113" s="25" t="n"/>
      <c r="T113" s="20" t="n"/>
      <c r="U113" s="25" t="n"/>
      <c r="V113" s="20" t="n"/>
      <c r="W113" s="26">
        <f>IF($A113="","",IF(G113="","Sin ranking",IF(G113&lt;=1000,"Top 1,000",IF(G113&lt;=10000,"Top 10,000",IF(G113&lt;=100000,"Top 100,000","Fuera del Top")))))</f>
        <v/>
      </c>
      <c r="X113" s="26">
        <f>IF($A113="","",IF(COUNTIFS('Mi cliente ideal'!$A$5:$A$23,C113,'Mi cliente ideal'!$B$5:$B$23,"Sí")&gt;0,'Mi cliente ideal'!$H$5,0)+IF(COUNTIFS('Mi cliente ideal'!$D$5:$D$29,D113,'Mi cliente ideal'!$E$5:$E$29,"Sí")&gt;0,'Mi cliente ideal'!$H$6,0)+IFERROR(INDEX('Mi cliente ideal'!$H$11:$H$14,MATCH(E113,'Mi cliente ideal'!$G$11:$G$14,0)),0)+IFERROR(INDEX('Mi cliente ideal'!$H$17:$H$21,MATCH(W113,'Mi cliente ideal'!$G$17:$G$21,0)),0)+IF(OR(I113="Exporta",I113="Importa",I113="Exporta e importa"),'Mi cliente ideal'!$H$7,0)+IF(J113="Sí",'Mi cliente ideal'!$H$8,0))</f>
        <v/>
      </c>
      <c r="Y113" s="26">
        <f>IF($A113="","",IF(X113&gt;='Mi cliente ideal'!$H$33,"A",IF(X113&gt;='Mi cliente ideal'!$H$34,"B","C")))</f>
        <v/>
      </c>
      <c r="Z113" s="27">
        <f>IF(OR($A113="",Q113=""),"",IFERROR(INDEX('Mi cliente ideal'!$H$24:$H$30,MATCH(Q113,'Mi cliente ideal'!$G$24:$G$30,0)),""))</f>
        <v/>
      </c>
      <c r="AA113" s="28">
        <f>IF(AND(ISNUMBER(R113),ISNUMBER(Z113)),R113*Z113,0)</f>
        <v/>
      </c>
      <c r="AB113" s="26">
        <f>IF(OR($A113="",NOT(ISNUMBER(S113))),"",TODAY()-S113)</f>
        <v/>
      </c>
      <c r="AC113" s="26">
        <f>IF(OR($A113="",Q113="Ganado",Q113="Perdido"),"",IF(AND(ISNUMBER(U113),U113&lt;TODAY()),"Acción vencida",IF(AND(ISNUMBER(AB113),AB113&gt;'Mi cliente ideal'!$H$35),"Sin contacto","")))</f>
        <v/>
      </c>
      <c r="AD113" s="27">
        <f>IF($A113="","",COUNTA(F113:O113)/10)</f>
        <v/>
      </c>
      <c r="AE113" s="26">
        <f>IF($A113="","",X113+(1000-ROW())/100000)</f>
        <v/>
      </c>
    </row>
    <row r="114">
      <c r="A114" s="20" t="n"/>
      <c r="B114" s="21" t="n"/>
      <c r="C114" s="20" t="n"/>
      <c r="D114" s="20" t="n"/>
      <c r="E114" s="20" t="n"/>
      <c r="F114" s="22" t="n"/>
      <c r="G114" s="22" t="n"/>
      <c r="H114" s="22" t="n"/>
      <c r="I114" s="23" t="n"/>
      <c r="J114" s="23" t="n"/>
      <c r="K114" s="23" t="n"/>
      <c r="L114" s="23" t="n"/>
      <c r="M114" s="23" t="n"/>
      <c r="N114" s="23" t="n"/>
      <c r="O114" s="23" t="n"/>
      <c r="P114" s="20" t="n"/>
      <c r="Q114" s="20" t="n"/>
      <c r="R114" s="24" t="n"/>
      <c r="S114" s="25" t="n"/>
      <c r="T114" s="20" t="n"/>
      <c r="U114" s="25" t="n"/>
      <c r="V114" s="20" t="n"/>
      <c r="W114" s="26">
        <f>IF($A114="","",IF(G114="","Sin ranking",IF(G114&lt;=1000,"Top 1,000",IF(G114&lt;=10000,"Top 10,000",IF(G114&lt;=100000,"Top 100,000","Fuera del Top")))))</f>
        <v/>
      </c>
      <c r="X114" s="26">
        <f>IF($A114="","",IF(COUNTIFS('Mi cliente ideal'!$A$5:$A$23,C114,'Mi cliente ideal'!$B$5:$B$23,"Sí")&gt;0,'Mi cliente ideal'!$H$5,0)+IF(COUNTIFS('Mi cliente ideal'!$D$5:$D$29,D114,'Mi cliente ideal'!$E$5:$E$29,"Sí")&gt;0,'Mi cliente ideal'!$H$6,0)+IFERROR(INDEX('Mi cliente ideal'!$H$11:$H$14,MATCH(E114,'Mi cliente ideal'!$G$11:$G$14,0)),0)+IFERROR(INDEX('Mi cliente ideal'!$H$17:$H$21,MATCH(W114,'Mi cliente ideal'!$G$17:$G$21,0)),0)+IF(OR(I114="Exporta",I114="Importa",I114="Exporta e importa"),'Mi cliente ideal'!$H$7,0)+IF(J114="Sí",'Mi cliente ideal'!$H$8,0))</f>
        <v/>
      </c>
      <c r="Y114" s="26">
        <f>IF($A114="","",IF(X114&gt;='Mi cliente ideal'!$H$33,"A",IF(X114&gt;='Mi cliente ideal'!$H$34,"B","C")))</f>
        <v/>
      </c>
      <c r="Z114" s="27">
        <f>IF(OR($A114="",Q114=""),"",IFERROR(INDEX('Mi cliente ideal'!$H$24:$H$30,MATCH(Q114,'Mi cliente ideal'!$G$24:$G$30,0)),""))</f>
        <v/>
      </c>
      <c r="AA114" s="28">
        <f>IF(AND(ISNUMBER(R114),ISNUMBER(Z114)),R114*Z114,0)</f>
        <v/>
      </c>
      <c r="AB114" s="26">
        <f>IF(OR($A114="",NOT(ISNUMBER(S114))),"",TODAY()-S114)</f>
        <v/>
      </c>
      <c r="AC114" s="26">
        <f>IF(OR($A114="",Q114="Ganado",Q114="Perdido"),"",IF(AND(ISNUMBER(U114),U114&lt;TODAY()),"Acción vencida",IF(AND(ISNUMBER(AB114),AB114&gt;'Mi cliente ideal'!$H$35),"Sin contacto","")))</f>
        <v/>
      </c>
      <c r="AD114" s="27">
        <f>IF($A114="","",COUNTA(F114:O114)/10)</f>
        <v/>
      </c>
      <c r="AE114" s="26">
        <f>IF($A114="","",X114+(1000-ROW())/100000)</f>
        <v/>
      </c>
    </row>
    <row r="115">
      <c r="A115" s="20" t="n"/>
      <c r="B115" s="21" t="n"/>
      <c r="C115" s="20" t="n"/>
      <c r="D115" s="20" t="n"/>
      <c r="E115" s="20" t="n"/>
      <c r="F115" s="22" t="n"/>
      <c r="G115" s="22" t="n"/>
      <c r="H115" s="22" t="n"/>
      <c r="I115" s="23" t="n"/>
      <c r="J115" s="23" t="n"/>
      <c r="K115" s="23" t="n"/>
      <c r="L115" s="23" t="n"/>
      <c r="M115" s="23" t="n"/>
      <c r="N115" s="23" t="n"/>
      <c r="O115" s="23" t="n"/>
      <c r="P115" s="20" t="n"/>
      <c r="Q115" s="20" t="n"/>
      <c r="R115" s="24" t="n"/>
      <c r="S115" s="25" t="n"/>
      <c r="T115" s="20" t="n"/>
      <c r="U115" s="25" t="n"/>
      <c r="V115" s="20" t="n"/>
      <c r="W115" s="26">
        <f>IF($A115="","",IF(G115="","Sin ranking",IF(G115&lt;=1000,"Top 1,000",IF(G115&lt;=10000,"Top 10,000",IF(G115&lt;=100000,"Top 100,000","Fuera del Top")))))</f>
        <v/>
      </c>
      <c r="X115" s="26">
        <f>IF($A115="","",IF(COUNTIFS('Mi cliente ideal'!$A$5:$A$23,C115,'Mi cliente ideal'!$B$5:$B$23,"Sí")&gt;0,'Mi cliente ideal'!$H$5,0)+IF(COUNTIFS('Mi cliente ideal'!$D$5:$D$29,D115,'Mi cliente ideal'!$E$5:$E$29,"Sí")&gt;0,'Mi cliente ideal'!$H$6,0)+IFERROR(INDEX('Mi cliente ideal'!$H$11:$H$14,MATCH(E115,'Mi cliente ideal'!$G$11:$G$14,0)),0)+IFERROR(INDEX('Mi cliente ideal'!$H$17:$H$21,MATCH(W115,'Mi cliente ideal'!$G$17:$G$21,0)),0)+IF(OR(I115="Exporta",I115="Importa",I115="Exporta e importa"),'Mi cliente ideal'!$H$7,0)+IF(J115="Sí",'Mi cliente ideal'!$H$8,0))</f>
        <v/>
      </c>
      <c r="Y115" s="26">
        <f>IF($A115="","",IF(X115&gt;='Mi cliente ideal'!$H$33,"A",IF(X115&gt;='Mi cliente ideal'!$H$34,"B","C")))</f>
        <v/>
      </c>
      <c r="Z115" s="27">
        <f>IF(OR($A115="",Q115=""),"",IFERROR(INDEX('Mi cliente ideal'!$H$24:$H$30,MATCH(Q115,'Mi cliente ideal'!$G$24:$G$30,0)),""))</f>
        <v/>
      </c>
      <c r="AA115" s="28">
        <f>IF(AND(ISNUMBER(R115),ISNUMBER(Z115)),R115*Z115,0)</f>
        <v/>
      </c>
      <c r="AB115" s="26">
        <f>IF(OR($A115="",NOT(ISNUMBER(S115))),"",TODAY()-S115)</f>
        <v/>
      </c>
      <c r="AC115" s="26">
        <f>IF(OR($A115="",Q115="Ganado",Q115="Perdido"),"",IF(AND(ISNUMBER(U115),U115&lt;TODAY()),"Acción vencida",IF(AND(ISNUMBER(AB115),AB115&gt;'Mi cliente ideal'!$H$35),"Sin contacto","")))</f>
        <v/>
      </c>
      <c r="AD115" s="27">
        <f>IF($A115="","",COUNTA(F115:O115)/10)</f>
        <v/>
      </c>
      <c r="AE115" s="26">
        <f>IF($A115="","",X115+(1000-ROW())/100000)</f>
        <v/>
      </c>
    </row>
    <row r="116">
      <c r="A116" s="20" t="n"/>
      <c r="B116" s="21" t="n"/>
      <c r="C116" s="20" t="n"/>
      <c r="D116" s="20" t="n"/>
      <c r="E116" s="20" t="n"/>
      <c r="F116" s="22" t="n"/>
      <c r="G116" s="22" t="n"/>
      <c r="H116" s="22" t="n"/>
      <c r="I116" s="23" t="n"/>
      <c r="J116" s="23" t="n"/>
      <c r="K116" s="23" t="n"/>
      <c r="L116" s="23" t="n"/>
      <c r="M116" s="23" t="n"/>
      <c r="N116" s="23" t="n"/>
      <c r="O116" s="23" t="n"/>
      <c r="P116" s="20" t="n"/>
      <c r="Q116" s="20" t="n"/>
      <c r="R116" s="24" t="n"/>
      <c r="S116" s="25" t="n"/>
      <c r="T116" s="20" t="n"/>
      <c r="U116" s="25" t="n"/>
      <c r="V116" s="20" t="n"/>
      <c r="W116" s="26">
        <f>IF($A116="","",IF(G116="","Sin ranking",IF(G116&lt;=1000,"Top 1,000",IF(G116&lt;=10000,"Top 10,000",IF(G116&lt;=100000,"Top 100,000","Fuera del Top")))))</f>
        <v/>
      </c>
      <c r="X116" s="26">
        <f>IF($A116="","",IF(COUNTIFS('Mi cliente ideal'!$A$5:$A$23,C116,'Mi cliente ideal'!$B$5:$B$23,"Sí")&gt;0,'Mi cliente ideal'!$H$5,0)+IF(COUNTIFS('Mi cliente ideal'!$D$5:$D$29,D116,'Mi cliente ideal'!$E$5:$E$29,"Sí")&gt;0,'Mi cliente ideal'!$H$6,0)+IFERROR(INDEX('Mi cliente ideal'!$H$11:$H$14,MATCH(E116,'Mi cliente ideal'!$G$11:$G$14,0)),0)+IFERROR(INDEX('Mi cliente ideal'!$H$17:$H$21,MATCH(W116,'Mi cliente ideal'!$G$17:$G$21,0)),0)+IF(OR(I116="Exporta",I116="Importa",I116="Exporta e importa"),'Mi cliente ideal'!$H$7,0)+IF(J116="Sí",'Mi cliente ideal'!$H$8,0))</f>
        <v/>
      </c>
      <c r="Y116" s="26">
        <f>IF($A116="","",IF(X116&gt;='Mi cliente ideal'!$H$33,"A",IF(X116&gt;='Mi cliente ideal'!$H$34,"B","C")))</f>
        <v/>
      </c>
      <c r="Z116" s="27">
        <f>IF(OR($A116="",Q116=""),"",IFERROR(INDEX('Mi cliente ideal'!$H$24:$H$30,MATCH(Q116,'Mi cliente ideal'!$G$24:$G$30,0)),""))</f>
        <v/>
      </c>
      <c r="AA116" s="28">
        <f>IF(AND(ISNUMBER(R116),ISNUMBER(Z116)),R116*Z116,0)</f>
        <v/>
      </c>
      <c r="AB116" s="26">
        <f>IF(OR($A116="",NOT(ISNUMBER(S116))),"",TODAY()-S116)</f>
        <v/>
      </c>
      <c r="AC116" s="26">
        <f>IF(OR($A116="",Q116="Ganado",Q116="Perdido"),"",IF(AND(ISNUMBER(U116),U116&lt;TODAY()),"Acción vencida",IF(AND(ISNUMBER(AB116),AB116&gt;'Mi cliente ideal'!$H$35),"Sin contacto","")))</f>
        <v/>
      </c>
      <c r="AD116" s="27">
        <f>IF($A116="","",COUNTA(F116:O116)/10)</f>
        <v/>
      </c>
      <c r="AE116" s="26">
        <f>IF($A116="","",X116+(1000-ROW())/100000)</f>
        <v/>
      </c>
    </row>
    <row r="117">
      <c r="A117" s="20" t="n"/>
      <c r="B117" s="21" t="n"/>
      <c r="C117" s="20" t="n"/>
      <c r="D117" s="20" t="n"/>
      <c r="E117" s="20" t="n"/>
      <c r="F117" s="22" t="n"/>
      <c r="G117" s="22" t="n"/>
      <c r="H117" s="22" t="n"/>
      <c r="I117" s="23" t="n"/>
      <c r="J117" s="23" t="n"/>
      <c r="K117" s="23" t="n"/>
      <c r="L117" s="23" t="n"/>
      <c r="M117" s="23" t="n"/>
      <c r="N117" s="23" t="n"/>
      <c r="O117" s="23" t="n"/>
      <c r="P117" s="20" t="n"/>
      <c r="Q117" s="20" t="n"/>
      <c r="R117" s="24" t="n"/>
      <c r="S117" s="25" t="n"/>
      <c r="T117" s="20" t="n"/>
      <c r="U117" s="25" t="n"/>
      <c r="V117" s="20" t="n"/>
      <c r="W117" s="26">
        <f>IF($A117="","",IF(G117="","Sin ranking",IF(G117&lt;=1000,"Top 1,000",IF(G117&lt;=10000,"Top 10,000",IF(G117&lt;=100000,"Top 100,000","Fuera del Top")))))</f>
        <v/>
      </c>
      <c r="X117" s="26">
        <f>IF($A117="","",IF(COUNTIFS('Mi cliente ideal'!$A$5:$A$23,C117,'Mi cliente ideal'!$B$5:$B$23,"Sí")&gt;0,'Mi cliente ideal'!$H$5,0)+IF(COUNTIFS('Mi cliente ideal'!$D$5:$D$29,D117,'Mi cliente ideal'!$E$5:$E$29,"Sí")&gt;0,'Mi cliente ideal'!$H$6,0)+IFERROR(INDEX('Mi cliente ideal'!$H$11:$H$14,MATCH(E117,'Mi cliente ideal'!$G$11:$G$14,0)),0)+IFERROR(INDEX('Mi cliente ideal'!$H$17:$H$21,MATCH(W117,'Mi cliente ideal'!$G$17:$G$21,0)),0)+IF(OR(I117="Exporta",I117="Importa",I117="Exporta e importa"),'Mi cliente ideal'!$H$7,0)+IF(J117="Sí",'Mi cliente ideal'!$H$8,0))</f>
        <v/>
      </c>
      <c r="Y117" s="26">
        <f>IF($A117="","",IF(X117&gt;='Mi cliente ideal'!$H$33,"A",IF(X117&gt;='Mi cliente ideal'!$H$34,"B","C")))</f>
        <v/>
      </c>
      <c r="Z117" s="27">
        <f>IF(OR($A117="",Q117=""),"",IFERROR(INDEX('Mi cliente ideal'!$H$24:$H$30,MATCH(Q117,'Mi cliente ideal'!$G$24:$G$30,0)),""))</f>
        <v/>
      </c>
      <c r="AA117" s="28">
        <f>IF(AND(ISNUMBER(R117),ISNUMBER(Z117)),R117*Z117,0)</f>
        <v/>
      </c>
      <c r="AB117" s="26">
        <f>IF(OR($A117="",NOT(ISNUMBER(S117))),"",TODAY()-S117)</f>
        <v/>
      </c>
      <c r="AC117" s="26">
        <f>IF(OR($A117="",Q117="Ganado",Q117="Perdido"),"",IF(AND(ISNUMBER(U117),U117&lt;TODAY()),"Acción vencida",IF(AND(ISNUMBER(AB117),AB117&gt;'Mi cliente ideal'!$H$35),"Sin contacto","")))</f>
        <v/>
      </c>
      <c r="AD117" s="27">
        <f>IF($A117="","",COUNTA(F117:O117)/10)</f>
        <v/>
      </c>
      <c r="AE117" s="26">
        <f>IF($A117="","",X117+(1000-ROW())/100000)</f>
        <v/>
      </c>
    </row>
    <row r="118">
      <c r="A118" s="20" t="n"/>
      <c r="B118" s="21" t="n"/>
      <c r="C118" s="20" t="n"/>
      <c r="D118" s="20" t="n"/>
      <c r="E118" s="20" t="n"/>
      <c r="F118" s="22" t="n"/>
      <c r="G118" s="22" t="n"/>
      <c r="H118" s="22" t="n"/>
      <c r="I118" s="23" t="n"/>
      <c r="J118" s="23" t="n"/>
      <c r="K118" s="23" t="n"/>
      <c r="L118" s="23" t="n"/>
      <c r="M118" s="23" t="n"/>
      <c r="N118" s="23" t="n"/>
      <c r="O118" s="23" t="n"/>
      <c r="P118" s="20" t="n"/>
      <c r="Q118" s="20" t="n"/>
      <c r="R118" s="24" t="n"/>
      <c r="S118" s="25" t="n"/>
      <c r="T118" s="20" t="n"/>
      <c r="U118" s="25" t="n"/>
      <c r="V118" s="20" t="n"/>
      <c r="W118" s="26">
        <f>IF($A118="","",IF(G118="","Sin ranking",IF(G118&lt;=1000,"Top 1,000",IF(G118&lt;=10000,"Top 10,000",IF(G118&lt;=100000,"Top 100,000","Fuera del Top")))))</f>
        <v/>
      </c>
      <c r="X118" s="26">
        <f>IF($A118="","",IF(COUNTIFS('Mi cliente ideal'!$A$5:$A$23,C118,'Mi cliente ideal'!$B$5:$B$23,"Sí")&gt;0,'Mi cliente ideal'!$H$5,0)+IF(COUNTIFS('Mi cliente ideal'!$D$5:$D$29,D118,'Mi cliente ideal'!$E$5:$E$29,"Sí")&gt;0,'Mi cliente ideal'!$H$6,0)+IFERROR(INDEX('Mi cliente ideal'!$H$11:$H$14,MATCH(E118,'Mi cliente ideal'!$G$11:$G$14,0)),0)+IFERROR(INDEX('Mi cliente ideal'!$H$17:$H$21,MATCH(W118,'Mi cliente ideal'!$G$17:$G$21,0)),0)+IF(OR(I118="Exporta",I118="Importa",I118="Exporta e importa"),'Mi cliente ideal'!$H$7,0)+IF(J118="Sí",'Mi cliente ideal'!$H$8,0))</f>
        <v/>
      </c>
      <c r="Y118" s="26">
        <f>IF($A118="","",IF(X118&gt;='Mi cliente ideal'!$H$33,"A",IF(X118&gt;='Mi cliente ideal'!$H$34,"B","C")))</f>
        <v/>
      </c>
      <c r="Z118" s="27">
        <f>IF(OR($A118="",Q118=""),"",IFERROR(INDEX('Mi cliente ideal'!$H$24:$H$30,MATCH(Q118,'Mi cliente ideal'!$G$24:$G$30,0)),""))</f>
        <v/>
      </c>
      <c r="AA118" s="28">
        <f>IF(AND(ISNUMBER(R118),ISNUMBER(Z118)),R118*Z118,0)</f>
        <v/>
      </c>
      <c r="AB118" s="26">
        <f>IF(OR($A118="",NOT(ISNUMBER(S118))),"",TODAY()-S118)</f>
        <v/>
      </c>
      <c r="AC118" s="26">
        <f>IF(OR($A118="",Q118="Ganado",Q118="Perdido"),"",IF(AND(ISNUMBER(U118),U118&lt;TODAY()),"Acción vencida",IF(AND(ISNUMBER(AB118),AB118&gt;'Mi cliente ideal'!$H$35),"Sin contacto","")))</f>
        <v/>
      </c>
      <c r="AD118" s="27">
        <f>IF($A118="","",COUNTA(F118:O118)/10)</f>
        <v/>
      </c>
      <c r="AE118" s="26">
        <f>IF($A118="","",X118+(1000-ROW())/100000)</f>
        <v/>
      </c>
    </row>
    <row r="119">
      <c r="A119" s="20" t="n"/>
      <c r="B119" s="21" t="n"/>
      <c r="C119" s="20" t="n"/>
      <c r="D119" s="20" t="n"/>
      <c r="E119" s="20" t="n"/>
      <c r="F119" s="22" t="n"/>
      <c r="G119" s="22" t="n"/>
      <c r="H119" s="22" t="n"/>
      <c r="I119" s="23" t="n"/>
      <c r="J119" s="23" t="n"/>
      <c r="K119" s="23" t="n"/>
      <c r="L119" s="23" t="n"/>
      <c r="M119" s="23" t="n"/>
      <c r="N119" s="23" t="n"/>
      <c r="O119" s="23" t="n"/>
      <c r="P119" s="20" t="n"/>
      <c r="Q119" s="20" t="n"/>
      <c r="R119" s="24" t="n"/>
      <c r="S119" s="25" t="n"/>
      <c r="T119" s="20" t="n"/>
      <c r="U119" s="25" t="n"/>
      <c r="V119" s="20" t="n"/>
      <c r="W119" s="26">
        <f>IF($A119="","",IF(G119="","Sin ranking",IF(G119&lt;=1000,"Top 1,000",IF(G119&lt;=10000,"Top 10,000",IF(G119&lt;=100000,"Top 100,000","Fuera del Top")))))</f>
        <v/>
      </c>
      <c r="X119" s="26">
        <f>IF($A119="","",IF(COUNTIFS('Mi cliente ideal'!$A$5:$A$23,C119,'Mi cliente ideal'!$B$5:$B$23,"Sí")&gt;0,'Mi cliente ideal'!$H$5,0)+IF(COUNTIFS('Mi cliente ideal'!$D$5:$D$29,D119,'Mi cliente ideal'!$E$5:$E$29,"Sí")&gt;0,'Mi cliente ideal'!$H$6,0)+IFERROR(INDEX('Mi cliente ideal'!$H$11:$H$14,MATCH(E119,'Mi cliente ideal'!$G$11:$G$14,0)),0)+IFERROR(INDEX('Mi cliente ideal'!$H$17:$H$21,MATCH(W119,'Mi cliente ideal'!$G$17:$G$21,0)),0)+IF(OR(I119="Exporta",I119="Importa",I119="Exporta e importa"),'Mi cliente ideal'!$H$7,0)+IF(J119="Sí",'Mi cliente ideal'!$H$8,0))</f>
        <v/>
      </c>
      <c r="Y119" s="26">
        <f>IF($A119="","",IF(X119&gt;='Mi cliente ideal'!$H$33,"A",IF(X119&gt;='Mi cliente ideal'!$H$34,"B","C")))</f>
        <v/>
      </c>
      <c r="Z119" s="27">
        <f>IF(OR($A119="",Q119=""),"",IFERROR(INDEX('Mi cliente ideal'!$H$24:$H$30,MATCH(Q119,'Mi cliente ideal'!$G$24:$G$30,0)),""))</f>
        <v/>
      </c>
      <c r="AA119" s="28">
        <f>IF(AND(ISNUMBER(R119),ISNUMBER(Z119)),R119*Z119,0)</f>
        <v/>
      </c>
      <c r="AB119" s="26">
        <f>IF(OR($A119="",NOT(ISNUMBER(S119))),"",TODAY()-S119)</f>
        <v/>
      </c>
      <c r="AC119" s="26">
        <f>IF(OR($A119="",Q119="Ganado",Q119="Perdido"),"",IF(AND(ISNUMBER(U119),U119&lt;TODAY()),"Acción vencida",IF(AND(ISNUMBER(AB119),AB119&gt;'Mi cliente ideal'!$H$35),"Sin contacto","")))</f>
        <v/>
      </c>
      <c r="AD119" s="27">
        <f>IF($A119="","",COUNTA(F119:O119)/10)</f>
        <v/>
      </c>
      <c r="AE119" s="26">
        <f>IF($A119="","",X119+(1000-ROW())/100000)</f>
        <v/>
      </c>
    </row>
    <row r="120">
      <c r="A120" s="20" t="n"/>
      <c r="B120" s="21" t="n"/>
      <c r="C120" s="20" t="n"/>
      <c r="D120" s="20" t="n"/>
      <c r="E120" s="20" t="n"/>
      <c r="F120" s="22" t="n"/>
      <c r="G120" s="22" t="n"/>
      <c r="H120" s="22" t="n"/>
      <c r="I120" s="23" t="n"/>
      <c r="J120" s="23" t="n"/>
      <c r="K120" s="23" t="n"/>
      <c r="L120" s="23" t="n"/>
      <c r="M120" s="23" t="n"/>
      <c r="N120" s="23" t="n"/>
      <c r="O120" s="23" t="n"/>
      <c r="P120" s="20" t="n"/>
      <c r="Q120" s="20" t="n"/>
      <c r="R120" s="24" t="n"/>
      <c r="S120" s="25" t="n"/>
      <c r="T120" s="20" t="n"/>
      <c r="U120" s="25" t="n"/>
      <c r="V120" s="20" t="n"/>
      <c r="W120" s="26">
        <f>IF($A120="","",IF(G120="","Sin ranking",IF(G120&lt;=1000,"Top 1,000",IF(G120&lt;=10000,"Top 10,000",IF(G120&lt;=100000,"Top 100,000","Fuera del Top")))))</f>
        <v/>
      </c>
      <c r="X120" s="26">
        <f>IF($A120="","",IF(COUNTIFS('Mi cliente ideal'!$A$5:$A$23,C120,'Mi cliente ideal'!$B$5:$B$23,"Sí")&gt;0,'Mi cliente ideal'!$H$5,0)+IF(COUNTIFS('Mi cliente ideal'!$D$5:$D$29,D120,'Mi cliente ideal'!$E$5:$E$29,"Sí")&gt;0,'Mi cliente ideal'!$H$6,0)+IFERROR(INDEX('Mi cliente ideal'!$H$11:$H$14,MATCH(E120,'Mi cliente ideal'!$G$11:$G$14,0)),0)+IFERROR(INDEX('Mi cliente ideal'!$H$17:$H$21,MATCH(W120,'Mi cliente ideal'!$G$17:$G$21,0)),0)+IF(OR(I120="Exporta",I120="Importa",I120="Exporta e importa"),'Mi cliente ideal'!$H$7,0)+IF(J120="Sí",'Mi cliente ideal'!$H$8,0))</f>
        <v/>
      </c>
      <c r="Y120" s="26">
        <f>IF($A120="","",IF(X120&gt;='Mi cliente ideal'!$H$33,"A",IF(X120&gt;='Mi cliente ideal'!$H$34,"B","C")))</f>
        <v/>
      </c>
      <c r="Z120" s="27">
        <f>IF(OR($A120="",Q120=""),"",IFERROR(INDEX('Mi cliente ideal'!$H$24:$H$30,MATCH(Q120,'Mi cliente ideal'!$G$24:$G$30,0)),""))</f>
        <v/>
      </c>
      <c r="AA120" s="28">
        <f>IF(AND(ISNUMBER(R120),ISNUMBER(Z120)),R120*Z120,0)</f>
        <v/>
      </c>
      <c r="AB120" s="26">
        <f>IF(OR($A120="",NOT(ISNUMBER(S120))),"",TODAY()-S120)</f>
        <v/>
      </c>
      <c r="AC120" s="26">
        <f>IF(OR($A120="",Q120="Ganado",Q120="Perdido"),"",IF(AND(ISNUMBER(U120),U120&lt;TODAY()),"Acción vencida",IF(AND(ISNUMBER(AB120),AB120&gt;'Mi cliente ideal'!$H$35),"Sin contacto","")))</f>
        <v/>
      </c>
      <c r="AD120" s="27">
        <f>IF($A120="","",COUNTA(F120:O120)/10)</f>
        <v/>
      </c>
      <c r="AE120" s="26">
        <f>IF($A120="","",X120+(1000-ROW())/100000)</f>
        <v/>
      </c>
    </row>
    <row r="121">
      <c r="A121" s="20" t="n"/>
      <c r="B121" s="21" t="n"/>
      <c r="C121" s="20" t="n"/>
      <c r="D121" s="20" t="n"/>
      <c r="E121" s="20" t="n"/>
      <c r="F121" s="22" t="n"/>
      <c r="G121" s="22" t="n"/>
      <c r="H121" s="22" t="n"/>
      <c r="I121" s="23" t="n"/>
      <c r="J121" s="23" t="n"/>
      <c r="K121" s="23" t="n"/>
      <c r="L121" s="23" t="n"/>
      <c r="M121" s="23" t="n"/>
      <c r="N121" s="23" t="n"/>
      <c r="O121" s="23" t="n"/>
      <c r="P121" s="20" t="n"/>
      <c r="Q121" s="20" t="n"/>
      <c r="R121" s="24" t="n"/>
      <c r="S121" s="25" t="n"/>
      <c r="T121" s="20" t="n"/>
      <c r="U121" s="25" t="n"/>
      <c r="V121" s="20" t="n"/>
      <c r="W121" s="26">
        <f>IF($A121="","",IF(G121="","Sin ranking",IF(G121&lt;=1000,"Top 1,000",IF(G121&lt;=10000,"Top 10,000",IF(G121&lt;=100000,"Top 100,000","Fuera del Top")))))</f>
        <v/>
      </c>
      <c r="X121" s="26">
        <f>IF($A121="","",IF(COUNTIFS('Mi cliente ideal'!$A$5:$A$23,C121,'Mi cliente ideal'!$B$5:$B$23,"Sí")&gt;0,'Mi cliente ideal'!$H$5,0)+IF(COUNTIFS('Mi cliente ideal'!$D$5:$D$29,D121,'Mi cliente ideal'!$E$5:$E$29,"Sí")&gt;0,'Mi cliente ideal'!$H$6,0)+IFERROR(INDEX('Mi cliente ideal'!$H$11:$H$14,MATCH(E121,'Mi cliente ideal'!$G$11:$G$14,0)),0)+IFERROR(INDEX('Mi cliente ideal'!$H$17:$H$21,MATCH(W121,'Mi cliente ideal'!$G$17:$G$21,0)),0)+IF(OR(I121="Exporta",I121="Importa",I121="Exporta e importa"),'Mi cliente ideal'!$H$7,0)+IF(J121="Sí",'Mi cliente ideal'!$H$8,0))</f>
        <v/>
      </c>
      <c r="Y121" s="26">
        <f>IF($A121="","",IF(X121&gt;='Mi cliente ideal'!$H$33,"A",IF(X121&gt;='Mi cliente ideal'!$H$34,"B","C")))</f>
        <v/>
      </c>
      <c r="Z121" s="27">
        <f>IF(OR($A121="",Q121=""),"",IFERROR(INDEX('Mi cliente ideal'!$H$24:$H$30,MATCH(Q121,'Mi cliente ideal'!$G$24:$G$30,0)),""))</f>
        <v/>
      </c>
      <c r="AA121" s="28">
        <f>IF(AND(ISNUMBER(R121),ISNUMBER(Z121)),R121*Z121,0)</f>
        <v/>
      </c>
      <c r="AB121" s="26">
        <f>IF(OR($A121="",NOT(ISNUMBER(S121))),"",TODAY()-S121)</f>
        <v/>
      </c>
      <c r="AC121" s="26">
        <f>IF(OR($A121="",Q121="Ganado",Q121="Perdido"),"",IF(AND(ISNUMBER(U121),U121&lt;TODAY()),"Acción vencida",IF(AND(ISNUMBER(AB121),AB121&gt;'Mi cliente ideal'!$H$35),"Sin contacto","")))</f>
        <v/>
      </c>
      <c r="AD121" s="27">
        <f>IF($A121="","",COUNTA(F121:O121)/10)</f>
        <v/>
      </c>
      <c r="AE121" s="26">
        <f>IF($A121="","",X121+(1000-ROW())/100000)</f>
        <v/>
      </c>
    </row>
    <row r="122">
      <c r="A122" s="20" t="n"/>
      <c r="B122" s="21" t="n"/>
      <c r="C122" s="20" t="n"/>
      <c r="D122" s="20" t="n"/>
      <c r="E122" s="20" t="n"/>
      <c r="F122" s="22" t="n"/>
      <c r="G122" s="22" t="n"/>
      <c r="H122" s="22" t="n"/>
      <c r="I122" s="23" t="n"/>
      <c r="J122" s="23" t="n"/>
      <c r="K122" s="23" t="n"/>
      <c r="L122" s="23" t="n"/>
      <c r="M122" s="23" t="n"/>
      <c r="N122" s="23" t="n"/>
      <c r="O122" s="23" t="n"/>
      <c r="P122" s="20" t="n"/>
      <c r="Q122" s="20" t="n"/>
      <c r="R122" s="24" t="n"/>
      <c r="S122" s="25" t="n"/>
      <c r="T122" s="20" t="n"/>
      <c r="U122" s="25" t="n"/>
      <c r="V122" s="20" t="n"/>
      <c r="W122" s="26">
        <f>IF($A122="","",IF(G122="","Sin ranking",IF(G122&lt;=1000,"Top 1,000",IF(G122&lt;=10000,"Top 10,000",IF(G122&lt;=100000,"Top 100,000","Fuera del Top")))))</f>
        <v/>
      </c>
      <c r="X122" s="26">
        <f>IF($A122="","",IF(COUNTIFS('Mi cliente ideal'!$A$5:$A$23,C122,'Mi cliente ideal'!$B$5:$B$23,"Sí")&gt;0,'Mi cliente ideal'!$H$5,0)+IF(COUNTIFS('Mi cliente ideal'!$D$5:$D$29,D122,'Mi cliente ideal'!$E$5:$E$29,"Sí")&gt;0,'Mi cliente ideal'!$H$6,0)+IFERROR(INDEX('Mi cliente ideal'!$H$11:$H$14,MATCH(E122,'Mi cliente ideal'!$G$11:$G$14,0)),0)+IFERROR(INDEX('Mi cliente ideal'!$H$17:$H$21,MATCH(W122,'Mi cliente ideal'!$G$17:$G$21,0)),0)+IF(OR(I122="Exporta",I122="Importa",I122="Exporta e importa"),'Mi cliente ideal'!$H$7,0)+IF(J122="Sí",'Mi cliente ideal'!$H$8,0))</f>
        <v/>
      </c>
      <c r="Y122" s="26">
        <f>IF($A122="","",IF(X122&gt;='Mi cliente ideal'!$H$33,"A",IF(X122&gt;='Mi cliente ideal'!$H$34,"B","C")))</f>
        <v/>
      </c>
      <c r="Z122" s="27">
        <f>IF(OR($A122="",Q122=""),"",IFERROR(INDEX('Mi cliente ideal'!$H$24:$H$30,MATCH(Q122,'Mi cliente ideal'!$G$24:$G$30,0)),""))</f>
        <v/>
      </c>
      <c r="AA122" s="28">
        <f>IF(AND(ISNUMBER(R122),ISNUMBER(Z122)),R122*Z122,0)</f>
        <v/>
      </c>
      <c r="AB122" s="26">
        <f>IF(OR($A122="",NOT(ISNUMBER(S122))),"",TODAY()-S122)</f>
        <v/>
      </c>
      <c r="AC122" s="26">
        <f>IF(OR($A122="",Q122="Ganado",Q122="Perdido"),"",IF(AND(ISNUMBER(U122),U122&lt;TODAY()),"Acción vencida",IF(AND(ISNUMBER(AB122),AB122&gt;'Mi cliente ideal'!$H$35),"Sin contacto","")))</f>
        <v/>
      </c>
      <c r="AD122" s="27">
        <f>IF($A122="","",COUNTA(F122:O122)/10)</f>
        <v/>
      </c>
      <c r="AE122" s="26">
        <f>IF($A122="","",X122+(1000-ROW())/100000)</f>
        <v/>
      </c>
    </row>
    <row r="123">
      <c r="A123" s="20" t="n"/>
      <c r="B123" s="21" t="n"/>
      <c r="C123" s="20" t="n"/>
      <c r="D123" s="20" t="n"/>
      <c r="E123" s="20" t="n"/>
      <c r="F123" s="22" t="n"/>
      <c r="G123" s="22" t="n"/>
      <c r="H123" s="22" t="n"/>
      <c r="I123" s="23" t="n"/>
      <c r="J123" s="23" t="n"/>
      <c r="K123" s="23" t="n"/>
      <c r="L123" s="23" t="n"/>
      <c r="M123" s="23" t="n"/>
      <c r="N123" s="23" t="n"/>
      <c r="O123" s="23" t="n"/>
      <c r="P123" s="20" t="n"/>
      <c r="Q123" s="20" t="n"/>
      <c r="R123" s="24" t="n"/>
      <c r="S123" s="25" t="n"/>
      <c r="T123" s="20" t="n"/>
      <c r="U123" s="25" t="n"/>
      <c r="V123" s="20" t="n"/>
      <c r="W123" s="26">
        <f>IF($A123="","",IF(G123="","Sin ranking",IF(G123&lt;=1000,"Top 1,000",IF(G123&lt;=10000,"Top 10,000",IF(G123&lt;=100000,"Top 100,000","Fuera del Top")))))</f>
        <v/>
      </c>
      <c r="X123" s="26">
        <f>IF($A123="","",IF(COUNTIFS('Mi cliente ideal'!$A$5:$A$23,C123,'Mi cliente ideal'!$B$5:$B$23,"Sí")&gt;0,'Mi cliente ideal'!$H$5,0)+IF(COUNTIFS('Mi cliente ideal'!$D$5:$D$29,D123,'Mi cliente ideal'!$E$5:$E$29,"Sí")&gt;0,'Mi cliente ideal'!$H$6,0)+IFERROR(INDEX('Mi cliente ideal'!$H$11:$H$14,MATCH(E123,'Mi cliente ideal'!$G$11:$G$14,0)),0)+IFERROR(INDEX('Mi cliente ideal'!$H$17:$H$21,MATCH(W123,'Mi cliente ideal'!$G$17:$G$21,0)),0)+IF(OR(I123="Exporta",I123="Importa",I123="Exporta e importa"),'Mi cliente ideal'!$H$7,0)+IF(J123="Sí",'Mi cliente ideal'!$H$8,0))</f>
        <v/>
      </c>
      <c r="Y123" s="26">
        <f>IF($A123="","",IF(X123&gt;='Mi cliente ideal'!$H$33,"A",IF(X123&gt;='Mi cliente ideal'!$H$34,"B","C")))</f>
        <v/>
      </c>
      <c r="Z123" s="27">
        <f>IF(OR($A123="",Q123=""),"",IFERROR(INDEX('Mi cliente ideal'!$H$24:$H$30,MATCH(Q123,'Mi cliente ideal'!$G$24:$G$30,0)),""))</f>
        <v/>
      </c>
      <c r="AA123" s="28">
        <f>IF(AND(ISNUMBER(R123),ISNUMBER(Z123)),R123*Z123,0)</f>
        <v/>
      </c>
      <c r="AB123" s="26">
        <f>IF(OR($A123="",NOT(ISNUMBER(S123))),"",TODAY()-S123)</f>
        <v/>
      </c>
      <c r="AC123" s="26">
        <f>IF(OR($A123="",Q123="Ganado",Q123="Perdido"),"",IF(AND(ISNUMBER(U123),U123&lt;TODAY()),"Acción vencida",IF(AND(ISNUMBER(AB123),AB123&gt;'Mi cliente ideal'!$H$35),"Sin contacto","")))</f>
        <v/>
      </c>
      <c r="AD123" s="27">
        <f>IF($A123="","",COUNTA(F123:O123)/10)</f>
        <v/>
      </c>
      <c r="AE123" s="26">
        <f>IF($A123="","",X123+(1000-ROW())/100000)</f>
        <v/>
      </c>
    </row>
    <row r="124">
      <c r="A124" s="20" t="n"/>
      <c r="B124" s="21" t="n"/>
      <c r="C124" s="20" t="n"/>
      <c r="D124" s="20" t="n"/>
      <c r="E124" s="20" t="n"/>
      <c r="F124" s="22" t="n"/>
      <c r="G124" s="22" t="n"/>
      <c r="H124" s="22" t="n"/>
      <c r="I124" s="23" t="n"/>
      <c r="J124" s="23" t="n"/>
      <c r="K124" s="23" t="n"/>
      <c r="L124" s="23" t="n"/>
      <c r="M124" s="23" t="n"/>
      <c r="N124" s="23" t="n"/>
      <c r="O124" s="23" t="n"/>
      <c r="P124" s="20" t="n"/>
      <c r="Q124" s="20" t="n"/>
      <c r="R124" s="24" t="n"/>
      <c r="S124" s="25" t="n"/>
      <c r="T124" s="20" t="n"/>
      <c r="U124" s="25" t="n"/>
      <c r="V124" s="20" t="n"/>
      <c r="W124" s="26">
        <f>IF($A124="","",IF(G124="","Sin ranking",IF(G124&lt;=1000,"Top 1,000",IF(G124&lt;=10000,"Top 10,000",IF(G124&lt;=100000,"Top 100,000","Fuera del Top")))))</f>
        <v/>
      </c>
      <c r="X124" s="26">
        <f>IF($A124="","",IF(COUNTIFS('Mi cliente ideal'!$A$5:$A$23,C124,'Mi cliente ideal'!$B$5:$B$23,"Sí")&gt;0,'Mi cliente ideal'!$H$5,0)+IF(COUNTIFS('Mi cliente ideal'!$D$5:$D$29,D124,'Mi cliente ideal'!$E$5:$E$29,"Sí")&gt;0,'Mi cliente ideal'!$H$6,0)+IFERROR(INDEX('Mi cliente ideal'!$H$11:$H$14,MATCH(E124,'Mi cliente ideal'!$G$11:$G$14,0)),0)+IFERROR(INDEX('Mi cliente ideal'!$H$17:$H$21,MATCH(W124,'Mi cliente ideal'!$G$17:$G$21,0)),0)+IF(OR(I124="Exporta",I124="Importa",I124="Exporta e importa"),'Mi cliente ideal'!$H$7,0)+IF(J124="Sí",'Mi cliente ideal'!$H$8,0))</f>
        <v/>
      </c>
      <c r="Y124" s="26">
        <f>IF($A124="","",IF(X124&gt;='Mi cliente ideal'!$H$33,"A",IF(X124&gt;='Mi cliente ideal'!$H$34,"B","C")))</f>
        <v/>
      </c>
      <c r="Z124" s="27">
        <f>IF(OR($A124="",Q124=""),"",IFERROR(INDEX('Mi cliente ideal'!$H$24:$H$30,MATCH(Q124,'Mi cliente ideal'!$G$24:$G$30,0)),""))</f>
        <v/>
      </c>
      <c r="AA124" s="28">
        <f>IF(AND(ISNUMBER(R124),ISNUMBER(Z124)),R124*Z124,0)</f>
        <v/>
      </c>
      <c r="AB124" s="26">
        <f>IF(OR($A124="",NOT(ISNUMBER(S124))),"",TODAY()-S124)</f>
        <v/>
      </c>
      <c r="AC124" s="26">
        <f>IF(OR($A124="",Q124="Ganado",Q124="Perdido"),"",IF(AND(ISNUMBER(U124),U124&lt;TODAY()),"Acción vencida",IF(AND(ISNUMBER(AB124),AB124&gt;'Mi cliente ideal'!$H$35),"Sin contacto","")))</f>
        <v/>
      </c>
      <c r="AD124" s="27">
        <f>IF($A124="","",COUNTA(F124:O124)/10)</f>
        <v/>
      </c>
      <c r="AE124" s="26">
        <f>IF($A124="","",X124+(1000-ROW())/100000)</f>
        <v/>
      </c>
    </row>
    <row r="125">
      <c r="A125" s="20" t="n"/>
      <c r="B125" s="21" t="n"/>
      <c r="C125" s="20" t="n"/>
      <c r="D125" s="20" t="n"/>
      <c r="E125" s="20" t="n"/>
      <c r="F125" s="22" t="n"/>
      <c r="G125" s="22" t="n"/>
      <c r="H125" s="22" t="n"/>
      <c r="I125" s="23" t="n"/>
      <c r="J125" s="23" t="n"/>
      <c r="K125" s="23" t="n"/>
      <c r="L125" s="23" t="n"/>
      <c r="M125" s="23" t="n"/>
      <c r="N125" s="23" t="n"/>
      <c r="O125" s="23" t="n"/>
      <c r="P125" s="20" t="n"/>
      <c r="Q125" s="20" t="n"/>
      <c r="R125" s="24" t="n"/>
      <c r="S125" s="25" t="n"/>
      <c r="T125" s="20" t="n"/>
      <c r="U125" s="25" t="n"/>
      <c r="V125" s="20" t="n"/>
      <c r="W125" s="26">
        <f>IF($A125="","",IF(G125="","Sin ranking",IF(G125&lt;=1000,"Top 1,000",IF(G125&lt;=10000,"Top 10,000",IF(G125&lt;=100000,"Top 100,000","Fuera del Top")))))</f>
        <v/>
      </c>
      <c r="X125" s="26">
        <f>IF($A125="","",IF(COUNTIFS('Mi cliente ideal'!$A$5:$A$23,C125,'Mi cliente ideal'!$B$5:$B$23,"Sí")&gt;0,'Mi cliente ideal'!$H$5,0)+IF(COUNTIFS('Mi cliente ideal'!$D$5:$D$29,D125,'Mi cliente ideal'!$E$5:$E$29,"Sí")&gt;0,'Mi cliente ideal'!$H$6,0)+IFERROR(INDEX('Mi cliente ideal'!$H$11:$H$14,MATCH(E125,'Mi cliente ideal'!$G$11:$G$14,0)),0)+IFERROR(INDEX('Mi cliente ideal'!$H$17:$H$21,MATCH(W125,'Mi cliente ideal'!$G$17:$G$21,0)),0)+IF(OR(I125="Exporta",I125="Importa",I125="Exporta e importa"),'Mi cliente ideal'!$H$7,0)+IF(J125="Sí",'Mi cliente ideal'!$H$8,0))</f>
        <v/>
      </c>
      <c r="Y125" s="26">
        <f>IF($A125="","",IF(X125&gt;='Mi cliente ideal'!$H$33,"A",IF(X125&gt;='Mi cliente ideal'!$H$34,"B","C")))</f>
        <v/>
      </c>
      <c r="Z125" s="27">
        <f>IF(OR($A125="",Q125=""),"",IFERROR(INDEX('Mi cliente ideal'!$H$24:$H$30,MATCH(Q125,'Mi cliente ideal'!$G$24:$G$30,0)),""))</f>
        <v/>
      </c>
      <c r="AA125" s="28">
        <f>IF(AND(ISNUMBER(R125),ISNUMBER(Z125)),R125*Z125,0)</f>
        <v/>
      </c>
      <c r="AB125" s="26">
        <f>IF(OR($A125="",NOT(ISNUMBER(S125))),"",TODAY()-S125)</f>
        <v/>
      </c>
      <c r="AC125" s="26">
        <f>IF(OR($A125="",Q125="Ganado",Q125="Perdido"),"",IF(AND(ISNUMBER(U125),U125&lt;TODAY()),"Acción vencida",IF(AND(ISNUMBER(AB125),AB125&gt;'Mi cliente ideal'!$H$35),"Sin contacto","")))</f>
        <v/>
      </c>
      <c r="AD125" s="27">
        <f>IF($A125="","",COUNTA(F125:O125)/10)</f>
        <v/>
      </c>
      <c r="AE125" s="26">
        <f>IF($A125="","",X125+(1000-ROW())/100000)</f>
        <v/>
      </c>
    </row>
    <row r="126">
      <c r="A126" s="20" t="n"/>
      <c r="B126" s="21" t="n"/>
      <c r="C126" s="20" t="n"/>
      <c r="D126" s="20" t="n"/>
      <c r="E126" s="20" t="n"/>
      <c r="F126" s="22" t="n"/>
      <c r="G126" s="22" t="n"/>
      <c r="H126" s="22" t="n"/>
      <c r="I126" s="23" t="n"/>
      <c r="J126" s="23" t="n"/>
      <c r="K126" s="23" t="n"/>
      <c r="L126" s="23" t="n"/>
      <c r="M126" s="23" t="n"/>
      <c r="N126" s="23" t="n"/>
      <c r="O126" s="23" t="n"/>
      <c r="P126" s="20" t="n"/>
      <c r="Q126" s="20" t="n"/>
      <c r="R126" s="24" t="n"/>
      <c r="S126" s="25" t="n"/>
      <c r="T126" s="20" t="n"/>
      <c r="U126" s="25" t="n"/>
      <c r="V126" s="20" t="n"/>
      <c r="W126" s="26">
        <f>IF($A126="","",IF(G126="","Sin ranking",IF(G126&lt;=1000,"Top 1,000",IF(G126&lt;=10000,"Top 10,000",IF(G126&lt;=100000,"Top 100,000","Fuera del Top")))))</f>
        <v/>
      </c>
      <c r="X126" s="26">
        <f>IF($A126="","",IF(COUNTIFS('Mi cliente ideal'!$A$5:$A$23,C126,'Mi cliente ideal'!$B$5:$B$23,"Sí")&gt;0,'Mi cliente ideal'!$H$5,0)+IF(COUNTIFS('Mi cliente ideal'!$D$5:$D$29,D126,'Mi cliente ideal'!$E$5:$E$29,"Sí")&gt;0,'Mi cliente ideal'!$H$6,0)+IFERROR(INDEX('Mi cliente ideal'!$H$11:$H$14,MATCH(E126,'Mi cliente ideal'!$G$11:$G$14,0)),0)+IFERROR(INDEX('Mi cliente ideal'!$H$17:$H$21,MATCH(W126,'Mi cliente ideal'!$G$17:$G$21,0)),0)+IF(OR(I126="Exporta",I126="Importa",I126="Exporta e importa"),'Mi cliente ideal'!$H$7,0)+IF(J126="Sí",'Mi cliente ideal'!$H$8,0))</f>
        <v/>
      </c>
      <c r="Y126" s="26">
        <f>IF($A126="","",IF(X126&gt;='Mi cliente ideal'!$H$33,"A",IF(X126&gt;='Mi cliente ideal'!$H$34,"B","C")))</f>
        <v/>
      </c>
      <c r="Z126" s="27">
        <f>IF(OR($A126="",Q126=""),"",IFERROR(INDEX('Mi cliente ideal'!$H$24:$H$30,MATCH(Q126,'Mi cliente ideal'!$G$24:$G$30,0)),""))</f>
        <v/>
      </c>
      <c r="AA126" s="28">
        <f>IF(AND(ISNUMBER(R126),ISNUMBER(Z126)),R126*Z126,0)</f>
        <v/>
      </c>
      <c r="AB126" s="26">
        <f>IF(OR($A126="",NOT(ISNUMBER(S126))),"",TODAY()-S126)</f>
        <v/>
      </c>
      <c r="AC126" s="26">
        <f>IF(OR($A126="",Q126="Ganado",Q126="Perdido"),"",IF(AND(ISNUMBER(U126),U126&lt;TODAY()),"Acción vencida",IF(AND(ISNUMBER(AB126),AB126&gt;'Mi cliente ideal'!$H$35),"Sin contacto","")))</f>
        <v/>
      </c>
      <c r="AD126" s="27">
        <f>IF($A126="","",COUNTA(F126:O126)/10)</f>
        <v/>
      </c>
      <c r="AE126" s="26">
        <f>IF($A126="","",X126+(1000-ROW())/100000)</f>
        <v/>
      </c>
    </row>
    <row r="127">
      <c r="A127" s="20" t="n"/>
      <c r="B127" s="21" t="n"/>
      <c r="C127" s="20" t="n"/>
      <c r="D127" s="20" t="n"/>
      <c r="E127" s="20" t="n"/>
      <c r="F127" s="22" t="n"/>
      <c r="G127" s="22" t="n"/>
      <c r="H127" s="22" t="n"/>
      <c r="I127" s="23" t="n"/>
      <c r="J127" s="23" t="n"/>
      <c r="K127" s="23" t="n"/>
      <c r="L127" s="23" t="n"/>
      <c r="M127" s="23" t="n"/>
      <c r="N127" s="23" t="n"/>
      <c r="O127" s="23" t="n"/>
      <c r="P127" s="20" t="n"/>
      <c r="Q127" s="20" t="n"/>
      <c r="R127" s="24" t="n"/>
      <c r="S127" s="25" t="n"/>
      <c r="T127" s="20" t="n"/>
      <c r="U127" s="25" t="n"/>
      <c r="V127" s="20" t="n"/>
      <c r="W127" s="26">
        <f>IF($A127="","",IF(G127="","Sin ranking",IF(G127&lt;=1000,"Top 1,000",IF(G127&lt;=10000,"Top 10,000",IF(G127&lt;=100000,"Top 100,000","Fuera del Top")))))</f>
        <v/>
      </c>
      <c r="X127" s="26">
        <f>IF($A127="","",IF(COUNTIFS('Mi cliente ideal'!$A$5:$A$23,C127,'Mi cliente ideal'!$B$5:$B$23,"Sí")&gt;0,'Mi cliente ideal'!$H$5,0)+IF(COUNTIFS('Mi cliente ideal'!$D$5:$D$29,D127,'Mi cliente ideal'!$E$5:$E$29,"Sí")&gt;0,'Mi cliente ideal'!$H$6,0)+IFERROR(INDEX('Mi cliente ideal'!$H$11:$H$14,MATCH(E127,'Mi cliente ideal'!$G$11:$G$14,0)),0)+IFERROR(INDEX('Mi cliente ideal'!$H$17:$H$21,MATCH(W127,'Mi cliente ideal'!$G$17:$G$21,0)),0)+IF(OR(I127="Exporta",I127="Importa",I127="Exporta e importa"),'Mi cliente ideal'!$H$7,0)+IF(J127="Sí",'Mi cliente ideal'!$H$8,0))</f>
        <v/>
      </c>
      <c r="Y127" s="26">
        <f>IF($A127="","",IF(X127&gt;='Mi cliente ideal'!$H$33,"A",IF(X127&gt;='Mi cliente ideal'!$H$34,"B","C")))</f>
        <v/>
      </c>
      <c r="Z127" s="27">
        <f>IF(OR($A127="",Q127=""),"",IFERROR(INDEX('Mi cliente ideal'!$H$24:$H$30,MATCH(Q127,'Mi cliente ideal'!$G$24:$G$30,0)),""))</f>
        <v/>
      </c>
      <c r="AA127" s="28">
        <f>IF(AND(ISNUMBER(R127),ISNUMBER(Z127)),R127*Z127,0)</f>
        <v/>
      </c>
      <c r="AB127" s="26">
        <f>IF(OR($A127="",NOT(ISNUMBER(S127))),"",TODAY()-S127)</f>
        <v/>
      </c>
      <c r="AC127" s="26">
        <f>IF(OR($A127="",Q127="Ganado",Q127="Perdido"),"",IF(AND(ISNUMBER(U127),U127&lt;TODAY()),"Acción vencida",IF(AND(ISNUMBER(AB127),AB127&gt;'Mi cliente ideal'!$H$35),"Sin contacto","")))</f>
        <v/>
      </c>
      <c r="AD127" s="27">
        <f>IF($A127="","",COUNTA(F127:O127)/10)</f>
        <v/>
      </c>
      <c r="AE127" s="26">
        <f>IF($A127="","",X127+(1000-ROW())/100000)</f>
        <v/>
      </c>
    </row>
    <row r="128">
      <c r="A128" s="20" t="n"/>
      <c r="B128" s="21" t="n"/>
      <c r="C128" s="20" t="n"/>
      <c r="D128" s="20" t="n"/>
      <c r="E128" s="20" t="n"/>
      <c r="F128" s="22" t="n"/>
      <c r="G128" s="22" t="n"/>
      <c r="H128" s="22" t="n"/>
      <c r="I128" s="23" t="n"/>
      <c r="J128" s="23" t="n"/>
      <c r="K128" s="23" t="n"/>
      <c r="L128" s="23" t="n"/>
      <c r="M128" s="23" t="n"/>
      <c r="N128" s="23" t="n"/>
      <c r="O128" s="23" t="n"/>
      <c r="P128" s="20" t="n"/>
      <c r="Q128" s="20" t="n"/>
      <c r="R128" s="24" t="n"/>
      <c r="S128" s="25" t="n"/>
      <c r="T128" s="20" t="n"/>
      <c r="U128" s="25" t="n"/>
      <c r="V128" s="20" t="n"/>
      <c r="W128" s="26">
        <f>IF($A128="","",IF(G128="","Sin ranking",IF(G128&lt;=1000,"Top 1,000",IF(G128&lt;=10000,"Top 10,000",IF(G128&lt;=100000,"Top 100,000","Fuera del Top")))))</f>
        <v/>
      </c>
      <c r="X128" s="26">
        <f>IF($A128="","",IF(COUNTIFS('Mi cliente ideal'!$A$5:$A$23,C128,'Mi cliente ideal'!$B$5:$B$23,"Sí")&gt;0,'Mi cliente ideal'!$H$5,0)+IF(COUNTIFS('Mi cliente ideal'!$D$5:$D$29,D128,'Mi cliente ideal'!$E$5:$E$29,"Sí")&gt;0,'Mi cliente ideal'!$H$6,0)+IFERROR(INDEX('Mi cliente ideal'!$H$11:$H$14,MATCH(E128,'Mi cliente ideal'!$G$11:$G$14,0)),0)+IFERROR(INDEX('Mi cliente ideal'!$H$17:$H$21,MATCH(W128,'Mi cliente ideal'!$G$17:$G$21,0)),0)+IF(OR(I128="Exporta",I128="Importa",I128="Exporta e importa"),'Mi cliente ideal'!$H$7,0)+IF(J128="Sí",'Mi cliente ideal'!$H$8,0))</f>
        <v/>
      </c>
      <c r="Y128" s="26">
        <f>IF($A128="","",IF(X128&gt;='Mi cliente ideal'!$H$33,"A",IF(X128&gt;='Mi cliente ideal'!$H$34,"B","C")))</f>
        <v/>
      </c>
      <c r="Z128" s="27">
        <f>IF(OR($A128="",Q128=""),"",IFERROR(INDEX('Mi cliente ideal'!$H$24:$H$30,MATCH(Q128,'Mi cliente ideal'!$G$24:$G$30,0)),""))</f>
        <v/>
      </c>
      <c r="AA128" s="28">
        <f>IF(AND(ISNUMBER(R128),ISNUMBER(Z128)),R128*Z128,0)</f>
        <v/>
      </c>
      <c r="AB128" s="26">
        <f>IF(OR($A128="",NOT(ISNUMBER(S128))),"",TODAY()-S128)</f>
        <v/>
      </c>
      <c r="AC128" s="26">
        <f>IF(OR($A128="",Q128="Ganado",Q128="Perdido"),"",IF(AND(ISNUMBER(U128),U128&lt;TODAY()),"Acción vencida",IF(AND(ISNUMBER(AB128),AB128&gt;'Mi cliente ideal'!$H$35),"Sin contacto","")))</f>
        <v/>
      </c>
      <c r="AD128" s="27">
        <f>IF($A128="","",COUNTA(F128:O128)/10)</f>
        <v/>
      </c>
      <c r="AE128" s="26">
        <f>IF($A128="","",X128+(1000-ROW())/100000)</f>
        <v/>
      </c>
    </row>
    <row r="129">
      <c r="A129" s="20" t="n"/>
      <c r="B129" s="21" t="n"/>
      <c r="C129" s="20" t="n"/>
      <c r="D129" s="20" t="n"/>
      <c r="E129" s="20" t="n"/>
      <c r="F129" s="22" t="n"/>
      <c r="G129" s="22" t="n"/>
      <c r="H129" s="22" t="n"/>
      <c r="I129" s="23" t="n"/>
      <c r="J129" s="23" t="n"/>
      <c r="K129" s="23" t="n"/>
      <c r="L129" s="23" t="n"/>
      <c r="M129" s="23" t="n"/>
      <c r="N129" s="23" t="n"/>
      <c r="O129" s="23" t="n"/>
      <c r="P129" s="20" t="n"/>
      <c r="Q129" s="20" t="n"/>
      <c r="R129" s="24" t="n"/>
      <c r="S129" s="25" t="n"/>
      <c r="T129" s="20" t="n"/>
      <c r="U129" s="25" t="n"/>
      <c r="V129" s="20" t="n"/>
      <c r="W129" s="26">
        <f>IF($A129="","",IF(G129="","Sin ranking",IF(G129&lt;=1000,"Top 1,000",IF(G129&lt;=10000,"Top 10,000",IF(G129&lt;=100000,"Top 100,000","Fuera del Top")))))</f>
        <v/>
      </c>
      <c r="X129" s="26">
        <f>IF($A129="","",IF(COUNTIFS('Mi cliente ideal'!$A$5:$A$23,C129,'Mi cliente ideal'!$B$5:$B$23,"Sí")&gt;0,'Mi cliente ideal'!$H$5,0)+IF(COUNTIFS('Mi cliente ideal'!$D$5:$D$29,D129,'Mi cliente ideal'!$E$5:$E$29,"Sí")&gt;0,'Mi cliente ideal'!$H$6,0)+IFERROR(INDEX('Mi cliente ideal'!$H$11:$H$14,MATCH(E129,'Mi cliente ideal'!$G$11:$G$14,0)),0)+IFERROR(INDEX('Mi cliente ideal'!$H$17:$H$21,MATCH(W129,'Mi cliente ideal'!$G$17:$G$21,0)),0)+IF(OR(I129="Exporta",I129="Importa",I129="Exporta e importa"),'Mi cliente ideal'!$H$7,0)+IF(J129="Sí",'Mi cliente ideal'!$H$8,0))</f>
        <v/>
      </c>
      <c r="Y129" s="26">
        <f>IF($A129="","",IF(X129&gt;='Mi cliente ideal'!$H$33,"A",IF(X129&gt;='Mi cliente ideal'!$H$34,"B","C")))</f>
        <v/>
      </c>
      <c r="Z129" s="27">
        <f>IF(OR($A129="",Q129=""),"",IFERROR(INDEX('Mi cliente ideal'!$H$24:$H$30,MATCH(Q129,'Mi cliente ideal'!$G$24:$G$30,0)),""))</f>
        <v/>
      </c>
      <c r="AA129" s="28">
        <f>IF(AND(ISNUMBER(R129),ISNUMBER(Z129)),R129*Z129,0)</f>
        <v/>
      </c>
      <c r="AB129" s="26">
        <f>IF(OR($A129="",NOT(ISNUMBER(S129))),"",TODAY()-S129)</f>
        <v/>
      </c>
      <c r="AC129" s="26">
        <f>IF(OR($A129="",Q129="Ganado",Q129="Perdido"),"",IF(AND(ISNUMBER(U129),U129&lt;TODAY()),"Acción vencida",IF(AND(ISNUMBER(AB129),AB129&gt;'Mi cliente ideal'!$H$35),"Sin contacto","")))</f>
        <v/>
      </c>
      <c r="AD129" s="27">
        <f>IF($A129="","",COUNTA(F129:O129)/10)</f>
        <v/>
      </c>
      <c r="AE129" s="26">
        <f>IF($A129="","",X129+(1000-ROW())/100000)</f>
        <v/>
      </c>
    </row>
    <row r="130">
      <c r="A130" s="20" t="n"/>
      <c r="B130" s="21" t="n"/>
      <c r="C130" s="20" t="n"/>
      <c r="D130" s="20" t="n"/>
      <c r="E130" s="20" t="n"/>
      <c r="F130" s="22" t="n"/>
      <c r="G130" s="22" t="n"/>
      <c r="H130" s="22" t="n"/>
      <c r="I130" s="23" t="n"/>
      <c r="J130" s="23" t="n"/>
      <c r="K130" s="23" t="n"/>
      <c r="L130" s="23" t="n"/>
      <c r="M130" s="23" t="n"/>
      <c r="N130" s="23" t="n"/>
      <c r="O130" s="23" t="n"/>
      <c r="P130" s="20" t="n"/>
      <c r="Q130" s="20" t="n"/>
      <c r="R130" s="24" t="n"/>
      <c r="S130" s="25" t="n"/>
      <c r="T130" s="20" t="n"/>
      <c r="U130" s="25" t="n"/>
      <c r="V130" s="20" t="n"/>
      <c r="W130" s="26">
        <f>IF($A130="","",IF(G130="","Sin ranking",IF(G130&lt;=1000,"Top 1,000",IF(G130&lt;=10000,"Top 10,000",IF(G130&lt;=100000,"Top 100,000","Fuera del Top")))))</f>
        <v/>
      </c>
      <c r="X130" s="26">
        <f>IF($A130="","",IF(COUNTIFS('Mi cliente ideal'!$A$5:$A$23,C130,'Mi cliente ideal'!$B$5:$B$23,"Sí")&gt;0,'Mi cliente ideal'!$H$5,0)+IF(COUNTIFS('Mi cliente ideal'!$D$5:$D$29,D130,'Mi cliente ideal'!$E$5:$E$29,"Sí")&gt;0,'Mi cliente ideal'!$H$6,0)+IFERROR(INDEX('Mi cliente ideal'!$H$11:$H$14,MATCH(E130,'Mi cliente ideal'!$G$11:$G$14,0)),0)+IFERROR(INDEX('Mi cliente ideal'!$H$17:$H$21,MATCH(W130,'Mi cliente ideal'!$G$17:$G$21,0)),0)+IF(OR(I130="Exporta",I130="Importa",I130="Exporta e importa"),'Mi cliente ideal'!$H$7,0)+IF(J130="Sí",'Mi cliente ideal'!$H$8,0))</f>
        <v/>
      </c>
      <c r="Y130" s="26">
        <f>IF($A130="","",IF(X130&gt;='Mi cliente ideal'!$H$33,"A",IF(X130&gt;='Mi cliente ideal'!$H$34,"B","C")))</f>
        <v/>
      </c>
      <c r="Z130" s="27">
        <f>IF(OR($A130="",Q130=""),"",IFERROR(INDEX('Mi cliente ideal'!$H$24:$H$30,MATCH(Q130,'Mi cliente ideal'!$G$24:$G$30,0)),""))</f>
        <v/>
      </c>
      <c r="AA130" s="28">
        <f>IF(AND(ISNUMBER(R130),ISNUMBER(Z130)),R130*Z130,0)</f>
        <v/>
      </c>
      <c r="AB130" s="26">
        <f>IF(OR($A130="",NOT(ISNUMBER(S130))),"",TODAY()-S130)</f>
        <v/>
      </c>
      <c r="AC130" s="26">
        <f>IF(OR($A130="",Q130="Ganado",Q130="Perdido"),"",IF(AND(ISNUMBER(U130),U130&lt;TODAY()),"Acción vencida",IF(AND(ISNUMBER(AB130),AB130&gt;'Mi cliente ideal'!$H$35),"Sin contacto","")))</f>
        <v/>
      </c>
      <c r="AD130" s="27">
        <f>IF($A130="","",COUNTA(F130:O130)/10)</f>
        <v/>
      </c>
      <c r="AE130" s="26">
        <f>IF($A130="","",X130+(1000-ROW())/100000)</f>
        <v/>
      </c>
    </row>
    <row r="131">
      <c r="A131" s="20" t="n"/>
      <c r="B131" s="21" t="n"/>
      <c r="C131" s="20" t="n"/>
      <c r="D131" s="20" t="n"/>
      <c r="E131" s="20" t="n"/>
      <c r="F131" s="22" t="n"/>
      <c r="G131" s="22" t="n"/>
      <c r="H131" s="22" t="n"/>
      <c r="I131" s="23" t="n"/>
      <c r="J131" s="23" t="n"/>
      <c r="K131" s="23" t="n"/>
      <c r="L131" s="23" t="n"/>
      <c r="M131" s="23" t="n"/>
      <c r="N131" s="23" t="n"/>
      <c r="O131" s="23" t="n"/>
      <c r="P131" s="20" t="n"/>
      <c r="Q131" s="20" t="n"/>
      <c r="R131" s="24" t="n"/>
      <c r="S131" s="25" t="n"/>
      <c r="T131" s="20" t="n"/>
      <c r="U131" s="25" t="n"/>
      <c r="V131" s="20" t="n"/>
      <c r="W131" s="26">
        <f>IF($A131="","",IF(G131="","Sin ranking",IF(G131&lt;=1000,"Top 1,000",IF(G131&lt;=10000,"Top 10,000",IF(G131&lt;=100000,"Top 100,000","Fuera del Top")))))</f>
        <v/>
      </c>
      <c r="X131" s="26">
        <f>IF($A131="","",IF(COUNTIFS('Mi cliente ideal'!$A$5:$A$23,C131,'Mi cliente ideal'!$B$5:$B$23,"Sí")&gt;0,'Mi cliente ideal'!$H$5,0)+IF(COUNTIFS('Mi cliente ideal'!$D$5:$D$29,D131,'Mi cliente ideal'!$E$5:$E$29,"Sí")&gt;0,'Mi cliente ideal'!$H$6,0)+IFERROR(INDEX('Mi cliente ideal'!$H$11:$H$14,MATCH(E131,'Mi cliente ideal'!$G$11:$G$14,0)),0)+IFERROR(INDEX('Mi cliente ideal'!$H$17:$H$21,MATCH(W131,'Mi cliente ideal'!$G$17:$G$21,0)),0)+IF(OR(I131="Exporta",I131="Importa",I131="Exporta e importa"),'Mi cliente ideal'!$H$7,0)+IF(J131="Sí",'Mi cliente ideal'!$H$8,0))</f>
        <v/>
      </c>
      <c r="Y131" s="26">
        <f>IF($A131="","",IF(X131&gt;='Mi cliente ideal'!$H$33,"A",IF(X131&gt;='Mi cliente ideal'!$H$34,"B","C")))</f>
        <v/>
      </c>
      <c r="Z131" s="27">
        <f>IF(OR($A131="",Q131=""),"",IFERROR(INDEX('Mi cliente ideal'!$H$24:$H$30,MATCH(Q131,'Mi cliente ideal'!$G$24:$G$30,0)),""))</f>
        <v/>
      </c>
      <c r="AA131" s="28">
        <f>IF(AND(ISNUMBER(R131),ISNUMBER(Z131)),R131*Z131,0)</f>
        <v/>
      </c>
      <c r="AB131" s="26">
        <f>IF(OR($A131="",NOT(ISNUMBER(S131))),"",TODAY()-S131)</f>
        <v/>
      </c>
      <c r="AC131" s="26">
        <f>IF(OR($A131="",Q131="Ganado",Q131="Perdido"),"",IF(AND(ISNUMBER(U131),U131&lt;TODAY()),"Acción vencida",IF(AND(ISNUMBER(AB131),AB131&gt;'Mi cliente ideal'!$H$35),"Sin contacto","")))</f>
        <v/>
      </c>
      <c r="AD131" s="27">
        <f>IF($A131="","",COUNTA(F131:O131)/10)</f>
        <v/>
      </c>
      <c r="AE131" s="26">
        <f>IF($A131="","",X131+(1000-ROW())/100000)</f>
        <v/>
      </c>
    </row>
    <row r="132">
      <c r="A132" s="20" t="n"/>
      <c r="B132" s="21" t="n"/>
      <c r="C132" s="20" t="n"/>
      <c r="D132" s="20" t="n"/>
      <c r="E132" s="20" t="n"/>
      <c r="F132" s="22" t="n"/>
      <c r="G132" s="22" t="n"/>
      <c r="H132" s="22" t="n"/>
      <c r="I132" s="23" t="n"/>
      <c r="J132" s="23" t="n"/>
      <c r="K132" s="23" t="n"/>
      <c r="L132" s="23" t="n"/>
      <c r="M132" s="23" t="n"/>
      <c r="N132" s="23" t="n"/>
      <c r="O132" s="23" t="n"/>
      <c r="P132" s="20" t="n"/>
      <c r="Q132" s="20" t="n"/>
      <c r="R132" s="24" t="n"/>
      <c r="S132" s="25" t="n"/>
      <c r="T132" s="20" t="n"/>
      <c r="U132" s="25" t="n"/>
      <c r="V132" s="20" t="n"/>
      <c r="W132" s="26">
        <f>IF($A132="","",IF(G132="","Sin ranking",IF(G132&lt;=1000,"Top 1,000",IF(G132&lt;=10000,"Top 10,000",IF(G132&lt;=100000,"Top 100,000","Fuera del Top")))))</f>
        <v/>
      </c>
      <c r="X132" s="26">
        <f>IF($A132="","",IF(COUNTIFS('Mi cliente ideal'!$A$5:$A$23,C132,'Mi cliente ideal'!$B$5:$B$23,"Sí")&gt;0,'Mi cliente ideal'!$H$5,0)+IF(COUNTIFS('Mi cliente ideal'!$D$5:$D$29,D132,'Mi cliente ideal'!$E$5:$E$29,"Sí")&gt;0,'Mi cliente ideal'!$H$6,0)+IFERROR(INDEX('Mi cliente ideal'!$H$11:$H$14,MATCH(E132,'Mi cliente ideal'!$G$11:$G$14,0)),0)+IFERROR(INDEX('Mi cliente ideal'!$H$17:$H$21,MATCH(W132,'Mi cliente ideal'!$G$17:$G$21,0)),0)+IF(OR(I132="Exporta",I132="Importa",I132="Exporta e importa"),'Mi cliente ideal'!$H$7,0)+IF(J132="Sí",'Mi cliente ideal'!$H$8,0))</f>
        <v/>
      </c>
      <c r="Y132" s="26">
        <f>IF($A132="","",IF(X132&gt;='Mi cliente ideal'!$H$33,"A",IF(X132&gt;='Mi cliente ideal'!$H$34,"B","C")))</f>
        <v/>
      </c>
      <c r="Z132" s="27">
        <f>IF(OR($A132="",Q132=""),"",IFERROR(INDEX('Mi cliente ideal'!$H$24:$H$30,MATCH(Q132,'Mi cliente ideal'!$G$24:$G$30,0)),""))</f>
        <v/>
      </c>
      <c r="AA132" s="28">
        <f>IF(AND(ISNUMBER(R132),ISNUMBER(Z132)),R132*Z132,0)</f>
        <v/>
      </c>
      <c r="AB132" s="26">
        <f>IF(OR($A132="",NOT(ISNUMBER(S132))),"",TODAY()-S132)</f>
        <v/>
      </c>
      <c r="AC132" s="26">
        <f>IF(OR($A132="",Q132="Ganado",Q132="Perdido"),"",IF(AND(ISNUMBER(U132),U132&lt;TODAY()),"Acción vencida",IF(AND(ISNUMBER(AB132),AB132&gt;'Mi cliente ideal'!$H$35),"Sin contacto","")))</f>
        <v/>
      </c>
      <c r="AD132" s="27">
        <f>IF($A132="","",COUNTA(F132:O132)/10)</f>
        <v/>
      </c>
      <c r="AE132" s="26">
        <f>IF($A132="","",X132+(1000-ROW())/100000)</f>
        <v/>
      </c>
    </row>
    <row r="133">
      <c r="A133" s="20" t="n"/>
      <c r="B133" s="21" t="n"/>
      <c r="C133" s="20" t="n"/>
      <c r="D133" s="20" t="n"/>
      <c r="E133" s="20" t="n"/>
      <c r="F133" s="22" t="n"/>
      <c r="G133" s="22" t="n"/>
      <c r="H133" s="22" t="n"/>
      <c r="I133" s="23" t="n"/>
      <c r="J133" s="23" t="n"/>
      <c r="K133" s="23" t="n"/>
      <c r="L133" s="23" t="n"/>
      <c r="M133" s="23" t="n"/>
      <c r="N133" s="23" t="n"/>
      <c r="O133" s="23" t="n"/>
      <c r="P133" s="20" t="n"/>
      <c r="Q133" s="20" t="n"/>
      <c r="R133" s="24" t="n"/>
      <c r="S133" s="25" t="n"/>
      <c r="T133" s="20" t="n"/>
      <c r="U133" s="25" t="n"/>
      <c r="V133" s="20" t="n"/>
      <c r="W133" s="26">
        <f>IF($A133="","",IF(G133="","Sin ranking",IF(G133&lt;=1000,"Top 1,000",IF(G133&lt;=10000,"Top 10,000",IF(G133&lt;=100000,"Top 100,000","Fuera del Top")))))</f>
        <v/>
      </c>
      <c r="X133" s="26">
        <f>IF($A133="","",IF(COUNTIFS('Mi cliente ideal'!$A$5:$A$23,C133,'Mi cliente ideal'!$B$5:$B$23,"Sí")&gt;0,'Mi cliente ideal'!$H$5,0)+IF(COUNTIFS('Mi cliente ideal'!$D$5:$D$29,D133,'Mi cliente ideal'!$E$5:$E$29,"Sí")&gt;0,'Mi cliente ideal'!$H$6,0)+IFERROR(INDEX('Mi cliente ideal'!$H$11:$H$14,MATCH(E133,'Mi cliente ideal'!$G$11:$G$14,0)),0)+IFERROR(INDEX('Mi cliente ideal'!$H$17:$H$21,MATCH(W133,'Mi cliente ideal'!$G$17:$G$21,0)),0)+IF(OR(I133="Exporta",I133="Importa",I133="Exporta e importa"),'Mi cliente ideal'!$H$7,0)+IF(J133="Sí",'Mi cliente ideal'!$H$8,0))</f>
        <v/>
      </c>
      <c r="Y133" s="26">
        <f>IF($A133="","",IF(X133&gt;='Mi cliente ideal'!$H$33,"A",IF(X133&gt;='Mi cliente ideal'!$H$34,"B","C")))</f>
        <v/>
      </c>
      <c r="Z133" s="27">
        <f>IF(OR($A133="",Q133=""),"",IFERROR(INDEX('Mi cliente ideal'!$H$24:$H$30,MATCH(Q133,'Mi cliente ideal'!$G$24:$G$30,0)),""))</f>
        <v/>
      </c>
      <c r="AA133" s="28">
        <f>IF(AND(ISNUMBER(R133),ISNUMBER(Z133)),R133*Z133,0)</f>
        <v/>
      </c>
      <c r="AB133" s="26">
        <f>IF(OR($A133="",NOT(ISNUMBER(S133))),"",TODAY()-S133)</f>
        <v/>
      </c>
      <c r="AC133" s="26">
        <f>IF(OR($A133="",Q133="Ganado",Q133="Perdido"),"",IF(AND(ISNUMBER(U133),U133&lt;TODAY()),"Acción vencida",IF(AND(ISNUMBER(AB133),AB133&gt;'Mi cliente ideal'!$H$35),"Sin contacto","")))</f>
        <v/>
      </c>
      <c r="AD133" s="27">
        <f>IF($A133="","",COUNTA(F133:O133)/10)</f>
        <v/>
      </c>
      <c r="AE133" s="26">
        <f>IF($A133="","",X133+(1000-ROW())/100000)</f>
        <v/>
      </c>
    </row>
    <row r="134">
      <c r="A134" s="20" t="n"/>
      <c r="B134" s="21" t="n"/>
      <c r="C134" s="20" t="n"/>
      <c r="D134" s="20" t="n"/>
      <c r="E134" s="20" t="n"/>
      <c r="F134" s="22" t="n"/>
      <c r="G134" s="22" t="n"/>
      <c r="H134" s="22" t="n"/>
      <c r="I134" s="23" t="n"/>
      <c r="J134" s="23" t="n"/>
      <c r="K134" s="23" t="n"/>
      <c r="L134" s="23" t="n"/>
      <c r="M134" s="23" t="n"/>
      <c r="N134" s="23" t="n"/>
      <c r="O134" s="23" t="n"/>
      <c r="P134" s="20" t="n"/>
      <c r="Q134" s="20" t="n"/>
      <c r="R134" s="24" t="n"/>
      <c r="S134" s="25" t="n"/>
      <c r="T134" s="20" t="n"/>
      <c r="U134" s="25" t="n"/>
      <c r="V134" s="20" t="n"/>
      <c r="W134" s="26">
        <f>IF($A134="","",IF(G134="","Sin ranking",IF(G134&lt;=1000,"Top 1,000",IF(G134&lt;=10000,"Top 10,000",IF(G134&lt;=100000,"Top 100,000","Fuera del Top")))))</f>
        <v/>
      </c>
      <c r="X134" s="26">
        <f>IF($A134="","",IF(COUNTIFS('Mi cliente ideal'!$A$5:$A$23,C134,'Mi cliente ideal'!$B$5:$B$23,"Sí")&gt;0,'Mi cliente ideal'!$H$5,0)+IF(COUNTIFS('Mi cliente ideal'!$D$5:$D$29,D134,'Mi cliente ideal'!$E$5:$E$29,"Sí")&gt;0,'Mi cliente ideal'!$H$6,0)+IFERROR(INDEX('Mi cliente ideal'!$H$11:$H$14,MATCH(E134,'Mi cliente ideal'!$G$11:$G$14,0)),0)+IFERROR(INDEX('Mi cliente ideal'!$H$17:$H$21,MATCH(W134,'Mi cliente ideal'!$G$17:$G$21,0)),0)+IF(OR(I134="Exporta",I134="Importa",I134="Exporta e importa"),'Mi cliente ideal'!$H$7,0)+IF(J134="Sí",'Mi cliente ideal'!$H$8,0))</f>
        <v/>
      </c>
      <c r="Y134" s="26">
        <f>IF($A134="","",IF(X134&gt;='Mi cliente ideal'!$H$33,"A",IF(X134&gt;='Mi cliente ideal'!$H$34,"B","C")))</f>
        <v/>
      </c>
      <c r="Z134" s="27">
        <f>IF(OR($A134="",Q134=""),"",IFERROR(INDEX('Mi cliente ideal'!$H$24:$H$30,MATCH(Q134,'Mi cliente ideal'!$G$24:$G$30,0)),""))</f>
        <v/>
      </c>
      <c r="AA134" s="28">
        <f>IF(AND(ISNUMBER(R134),ISNUMBER(Z134)),R134*Z134,0)</f>
        <v/>
      </c>
      <c r="AB134" s="26">
        <f>IF(OR($A134="",NOT(ISNUMBER(S134))),"",TODAY()-S134)</f>
        <v/>
      </c>
      <c r="AC134" s="26">
        <f>IF(OR($A134="",Q134="Ganado",Q134="Perdido"),"",IF(AND(ISNUMBER(U134),U134&lt;TODAY()),"Acción vencida",IF(AND(ISNUMBER(AB134),AB134&gt;'Mi cliente ideal'!$H$35),"Sin contacto","")))</f>
        <v/>
      </c>
      <c r="AD134" s="27">
        <f>IF($A134="","",COUNTA(F134:O134)/10)</f>
        <v/>
      </c>
      <c r="AE134" s="26">
        <f>IF($A134="","",X134+(1000-ROW())/100000)</f>
        <v/>
      </c>
    </row>
    <row r="135">
      <c r="A135" s="20" t="n"/>
      <c r="B135" s="21" t="n"/>
      <c r="C135" s="20" t="n"/>
      <c r="D135" s="20" t="n"/>
      <c r="E135" s="20" t="n"/>
      <c r="F135" s="22" t="n"/>
      <c r="G135" s="22" t="n"/>
      <c r="H135" s="22" t="n"/>
      <c r="I135" s="23" t="n"/>
      <c r="J135" s="23" t="n"/>
      <c r="K135" s="23" t="n"/>
      <c r="L135" s="23" t="n"/>
      <c r="M135" s="23" t="n"/>
      <c r="N135" s="23" t="n"/>
      <c r="O135" s="23" t="n"/>
      <c r="P135" s="20" t="n"/>
      <c r="Q135" s="20" t="n"/>
      <c r="R135" s="24" t="n"/>
      <c r="S135" s="25" t="n"/>
      <c r="T135" s="20" t="n"/>
      <c r="U135" s="25" t="n"/>
      <c r="V135" s="20" t="n"/>
      <c r="W135" s="26">
        <f>IF($A135="","",IF(G135="","Sin ranking",IF(G135&lt;=1000,"Top 1,000",IF(G135&lt;=10000,"Top 10,000",IF(G135&lt;=100000,"Top 100,000","Fuera del Top")))))</f>
        <v/>
      </c>
      <c r="X135" s="26">
        <f>IF($A135="","",IF(COUNTIFS('Mi cliente ideal'!$A$5:$A$23,C135,'Mi cliente ideal'!$B$5:$B$23,"Sí")&gt;0,'Mi cliente ideal'!$H$5,0)+IF(COUNTIFS('Mi cliente ideal'!$D$5:$D$29,D135,'Mi cliente ideal'!$E$5:$E$29,"Sí")&gt;0,'Mi cliente ideal'!$H$6,0)+IFERROR(INDEX('Mi cliente ideal'!$H$11:$H$14,MATCH(E135,'Mi cliente ideal'!$G$11:$G$14,0)),0)+IFERROR(INDEX('Mi cliente ideal'!$H$17:$H$21,MATCH(W135,'Mi cliente ideal'!$G$17:$G$21,0)),0)+IF(OR(I135="Exporta",I135="Importa",I135="Exporta e importa"),'Mi cliente ideal'!$H$7,0)+IF(J135="Sí",'Mi cliente ideal'!$H$8,0))</f>
        <v/>
      </c>
      <c r="Y135" s="26">
        <f>IF($A135="","",IF(X135&gt;='Mi cliente ideal'!$H$33,"A",IF(X135&gt;='Mi cliente ideal'!$H$34,"B","C")))</f>
        <v/>
      </c>
      <c r="Z135" s="27">
        <f>IF(OR($A135="",Q135=""),"",IFERROR(INDEX('Mi cliente ideal'!$H$24:$H$30,MATCH(Q135,'Mi cliente ideal'!$G$24:$G$30,0)),""))</f>
        <v/>
      </c>
      <c r="AA135" s="28">
        <f>IF(AND(ISNUMBER(R135),ISNUMBER(Z135)),R135*Z135,0)</f>
        <v/>
      </c>
      <c r="AB135" s="26">
        <f>IF(OR($A135="",NOT(ISNUMBER(S135))),"",TODAY()-S135)</f>
        <v/>
      </c>
      <c r="AC135" s="26">
        <f>IF(OR($A135="",Q135="Ganado",Q135="Perdido"),"",IF(AND(ISNUMBER(U135),U135&lt;TODAY()),"Acción vencida",IF(AND(ISNUMBER(AB135),AB135&gt;'Mi cliente ideal'!$H$35),"Sin contacto","")))</f>
        <v/>
      </c>
      <c r="AD135" s="27">
        <f>IF($A135="","",COUNTA(F135:O135)/10)</f>
        <v/>
      </c>
      <c r="AE135" s="26">
        <f>IF($A135="","",X135+(1000-ROW())/100000)</f>
        <v/>
      </c>
    </row>
    <row r="136">
      <c r="A136" s="20" t="n"/>
      <c r="B136" s="21" t="n"/>
      <c r="C136" s="20" t="n"/>
      <c r="D136" s="20" t="n"/>
      <c r="E136" s="20" t="n"/>
      <c r="F136" s="22" t="n"/>
      <c r="G136" s="22" t="n"/>
      <c r="H136" s="22" t="n"/>
      <c r="I136" s="23" t="n"/>
      <c r="J136" s="23" t="n"/>
      <c r="K136" s="23" t="n"/>
      <c r="L136" s="23" t="n"/>
      <c r="M136" s="23" t="n"/>
      <c r="N136" s="23" t="n"/>
      <c r="O136" s="23" t="n"/>
      <c r="P136" s="20" t="n"/>
      <c r="Q136" s="20" t="n"/>
      <c r="R136" s="24" t="n"/>
      <c r="S136" s="25" t="n"/>
      <c r="T136" s="20" t="n"/>
      <c r="U136" s="25" t="n"/>
      <c r="V136" s="20" t="n"/>
      <c r="W136" s="26">
        <f>IF($A136="","",IF(G136="","Sin ranking",IF(G136&lt;=1000,"Top 1,000",IF(G136&lt;=10000,"Top 10,000",IF(G136&lt;=100000,"Top 100,000","Fuera del Top")))))</f>
        <v/>
      </c>
      <c r="X136" s="26">
        <f>IF($A136="","",IF(COUNTIFS('Mi cliente ideal'!$A$5:$A$23,C136,'Mi cliente ideal'!$B$5:$B$23,"Sí")&gt;0,'Mi cliente ideal'!$H$5,0)+IF(COUNTIFS('Mi cliente ideal'!$D$5:$D$29,D136,'Mi cliente ideal'!$E$5:$E$29,"Sí")&gt;0,'Mi cliente ideal'!$H$6,0)+IFERROR(INDEX('Mi cliente ideal'!$H$11:$H$14,MATCH(E136,'Mi cliente ideal'!$G$11:$G$14,0)),0)+IFERROR(INDEX('Mi cliente ideal'!$H$17:$H$21,MATCH(W136,'Mi cliente ideal'!$G$17:$G$21,0)),0)+IF(OR(I136="Exporta",I136="Importa",I136="Exporta e importa"),'Mi cliente ideal'!$H$7,0)+IF(J136="Sí",'Mi cliente ideal'!$H$8,0))</f>
        <v/>
      </c>
      <c r="Y136" s="26">
        <f>IF($A136="","",IF(X136&gt;='Mi cliente ideal'!$H$33,"A",IF(X136&gt;='Mi cliente ideal'!$H$34,"B","C")))</f>
        <v/>
      </c>
      <c r="Z136" s="27">
        <f>IF(OR($A136="",Q136=""),"",IFERROR(INDEX('Mi cliente ideal'!$H$24:$H$30,MATCH(Q136,'Mi cliente ideal'!$G$24:$G$30,0)),""))</f>
        <v/>
      </c>
      <c r="AA136" s="28">
        <f>IF(AND(ISNUMBER(R136),ISNUMBER(Z136)),R136*Z136,0)</f>
        <v/>
      </c>
      <c r="AB136" s="26">
        <f>IF(OR($A136="",NOT(ISNUMBER(S136))),"",TODAY()-S136)</f>
        <v/>
      </c>
      <c r="AC136" s="26">
        <f>IF(OR($A136="",Q136="Ganado",Q136="Perdido"),"",IF(AND(ISNUMBER(U136),U136&lt;TODAY()),"Acción vencida",IF(AND(ISNUMBER(AB136),AB136&gt;'Mi cliente ideal'!$H$35),"Sin contacto","")))</f>
        <v/>
      </c>
      <c r="AD136" s="27">
        <f>IF($A136="","",COUNTA(F136:O136)/10)</f>
        <v/>
      </c>
      <c r="AE136" s="26">
        <f>IF($A136="","",X136+(1000-ROW())/100000)</f>
        <v/>
      </c>
    </row>
    <row r="137">
      <c r="A137" s="20" t="n"/>
      <c r="B137" s="21" t="n"/>
      <c r="C137" s="20" t="n"/>
      <c r="D137" s="20" t="n"/>
      <c r="E137" s="20" t="n"/>
      <c r="F137" s="22" t="n"/>
      <c r="G137" s="22" t="n"/>
      <c r="H137" s="22" t="n"/>
      <c r="I137" s="23" t="n"/>
      <c r="J137" s="23" t="n"/>
      <c r="K137" s="23" t="n"/>
      <c r="L137" s="23" t="n"/>
      <c r="M137" s="23" t="n"/>
      <c r="N137" s="23" t="n"/>
      <c r="O137" s="23" t="n"/>
      <c r="P137" s="20" t="n"/>
      <c r="Q137" s="20" t="n"/>
      <c r="R137" s="24" t="n"/>
      <c r="S137" s="25" t="n"/>
      <c r="T137" s="20" t="n"/>
      <c r="U137" s="25" t="n"/>
      <c r="V137" s="20" t="n"/>
      <c r="W137" s="26">
        <f>IF($A137="","",IF(G137="","Sin ranking",IF(G137&lt;=1000,"Top 1,000",IF(G137&lt;=10000,"Top 10,000",IF(G137&lt;=100000,"Top 100,000","Fuera del Top")))))</f>
        <v/>
      </c>
      <c r="X137" s="26">
        <f>IF($A137="","",IF(COUNTIFS('Mi cliente ideal'!$A$5:$A$23,C137,'Mi cliente ideal'!$B$5:$B$23,"Sí")&gt;0,'Mi cliente ideal'!$H$5,0)+IF(COUNTIFS('Mi cliente ideal'!$D$5:$D$29,D137,'Mi cliente ideal'!$E$5:$E$29,"Sí")&gt;0,'Mi cliente ideal'!$H$6,0)+IFERROR(INDEX('Mi cliente ideal'!$H$11:$H$14,MATCH(E137,'Mi cliente ideal'!$G$11:$G$14,0)),0)+IFERROR(INDEX('Mi cliente ideal'!$H$17:$H$21,MATCH(W137,'Mi cliente ideal'!$G$17:$G$21,0)),0)+IF(OR(I137="Exporta",I137="Importa",I137="Exporta e importa"),'Mi cliente ideal'!$H$7,0)+IF(J137="Sí",'Mi cliente ideal'!$H$8,0))</f>
        <v/>
      </c>
      <c r="Y137" s="26">
        <f>IF($A137="","",IF(X137&gt;='Mi cliente ideal'!$H$33,"A",IF(X137&gt;='Mi cliente ideal'!$H$34,"B","C")))</f>
        <v/>
      </c>
      <c r="Z137" s="27">
        <f>IF(OR($A137="",Q137=""),"",IFERROR(INDEX('Mi cliente ideal'!$H$24:$H$30,MATCH(Q137,'Mi cliente ideal'!$G$24:$G$30,0)),""))</f>
        <v/>
      </c>
      <c r="AA137" s="28">
        <f>IF(AND(ISNUMBER(R137),ISNUMBER(Z137)),R137*Z137,0)</f>
        <v/>
      </c>
      <c r="AB137" s="26">
        <f>IF(OR($A137="",NOT(ISNUMBER(S137))),"",TODAY()-S137)</f>
        <v/>
      </c>
      <c r="AC137" s="26">
        <f>IF(OR($A137="",Q137="Ganado",Q137="Perdido"),"",IF(AND(ISNUMBER(U137),U137&lt;TODAY()),"Acción vencida",IF(AND(ISNUMBER(AB137),AB137&gt;'Mi cliente ideal'!$H$35),"Sin contacto","")))</f>
        <v/>
      </c>
      <c r="AD137" s="27">
        <f>IF($A137="","",COUNTA(F137:O137)/10)</f>
        <v/>
      </c>
      <c r="AE137" s="26">
        <f>IF($A137="","",X137+(1000-ROW())/100000)</f>
        <v/>
      </c>
    </row>
    <row r="138">
      <c r="A138" s="20" t="n"/>
      <c r="B138" s="21" t="n"/>
      <c r="C138" s="20" t="n"/>
      <c r="D138" s="20" t="n"/>
      <c r="E138" s="20" t="n"/>
      <c r="F138" s="22" t="n"/>
      <c r="G138" s="22" t="n"/>
      <c r="H138" s="22" t="n"/>
      <c r="I138" s="23" t="n"/>
      <c r="J138" s="23" t="n"/>
      <c r="K138" s="23" t="n"/>
      <c r="L138" s="23" t="n"/>
      <c r="M138" s="23" t="n"/>
      <c r="N138" s="23" t="n"/>
      <c r="O138" s="23" t="n"/>
      <c r="P138" s="20" t="n"/>
      <c r="Q138" s="20" t="n"/>
      <c r="R138" s="24" t="n"/>
      <c r="S138" s="25" t="n"/>
      <c r="T138" s="20" t="n"/>
      <c r="U138" s="25" t="n"/>
      <c r="V138" s="20" t="n"/>
      <c r="W138" s="26">
        <f>IF($A138="","",IF(G138="","Sin ranking",IF(G138&lt;=1000,"Top 1,000",IF(G138&lt;=10000,"Top 10,000",IF(G138&lt;=100000,"Top 100,000","Fuera del Top")))))</f>
        <v/>
      </c>
      <c r="X138" s="26">
        <f>IF($A138="","",IF(COUNTIFS('Mi cliente ideal'!$A$5:$A$23,C138,'Mi cliente ideal'!$B$5:$B$23,"Sí")&gt;0,'Mi cliente ideal'!$H$5,0)+IF(COUNTIFS('Mi cliente ideal'!$D$5:$D$29,D138,'Mi cliente ideal'!$E$5:$E$29,"Sí")&gt;0,'Mi cliente ideal'!$H$6,0)+IFERROR(INDEX('Mi cliente ideal'!$H$11:$H$14,MATCH(E138,'Mi cliente ideal'!$G$11:$G$14,0)),0)+IFERROR(INDEX('Mi cliente ideal'!$H$17:$H$21,MATCH(W138,'Mi cliente ideal'!$G$17:$G$21,0)),0)+IF(OR(I138="Exporta",I138="Importa",I138="Exporta e importa"),'Mi cliente ideal'!$H$7,0)+IF(J138="Sí",'Mi cliente ideal'!$H$8,0))</f>
        <v/>
      </c>
      <c r="Y138" s="26">
        <f>IF($A138="","",IF(X138&gt;='Mi cliente ideal'!$H$33,"A",IF(X138&gt;='Mi cliente ideal'!$H$34,"B","C")))</f>
        <v/>
      </c>
      <c r="Z138" s="27">
        <f>IF(OR($A138="",Q138=""),"",IFERROR(INDEX('Mi cliente ideal'!$H$24:$H$30,MATCH(Q138,'Mi cliente ideal'!$G$24:$G$30,0)),""))</f>
        <v/>
      </c>
      <c r="AA138" s="28">
        <f>IF(AND(ISNUMBER(R138),ISNUMBER(Z138)),R138*Z138,0)</f>
        <v/>
      </c>
      <c r="AB138" s="26">
        <f>IF(OR($A138="",NOT(ISNUMBER(S138))),"",TODAY()-S138)</f>
        <v/>
      </c>
      <c r="AC138" s="26">
        <f>IF(OR($A138="",Q138="Ganado",Q138="Perdido"),"",IF(AND(ISNUMBER(U138),U138&lt;TODAY()),"Acción vencida",IF(AND(ISNUMBER(AB138),AB138&gt;'Mi cliente ideal'!$H$35),"Sin contacto","")))</f>
        <v/>
      </c>
      <c r="AD138" s="27">
        <f>IF($A138="","",COUNTA(F138:O138)/10)</f>
        <v/>
      </c>
      <c r="AE138" s="26">
        <f>IF($A138="","",X138+(1000-ROW())/100000)</f>
        <v/>
      </c>
    </row>
    <row r="139">
      <c r="A139" s="20" t="n"/>
      <c r="B139" s="21" t="n"/>
      <c r="C139" s="20" t="n"/>
      <c r="D139" s="20" t="n"/>
      <c r="E139" s="20" t="n"/>
      <c r="F139" s="22" t="n"/>
      <c r="G139" s="22" t="n"/>
      <c r="H139" s="22" t="n"/>
      <c r="I139" s="23" t="n"/>
      <c r="J139" s="23" t="n"/>
      <c r="K139" s="23" t="n"/>
      <c r="L139" s="23" t="n"/>
      <c r="M139" s="23" t="n"/>
      <c r="N139" s="23" t="n"/>
      <c r="O139" s="23" t="n"/>
      <c r="P139" s="20" t="n"/>
      <c r="Q139" s="20" t="n"/>
      <c r="R139" s="24" t="n"/>
      <c r="S139" s="25" t="n"/>
      <c r="T139" s="20" t="n"/>
      <c r="U139" s="25" t="n"/>
      <c r="V139" s="20" t="n"/>
      <c r="W139" s="26">
        <f>IF($A139="","",IF(G139="","Sin ranking",IF(G139&lt;=1000,"Top 1,000",IF(G139&lt;=10000,"Top 10,000",IF(G139&lt;=100000,"Top 100,000","Fuera del Top")))))</f>
        <v/>
      </c>
      <c r="X139" s="26">
        <f>IF($A139="","",IF(COUNTIFS('Mi cliente ideal'!$A$5:$A$23,C139,'Mi cliente ideal'!$B$5:$B$23,"Sí")&gt;0,'Mi cliente ideal'!$H$5,0)+IF(COUNTIFS('Mi cliente ideal'!$D$5:$D$29,D139,'Mi cliente ideal'!$E$5:$E$29,"Sí")&gt;0,'Mi cliente ideal'!$H$6,0)+IFERROR(INDEX('Mi cliente ideal'!$H$11:$H$14,MATCH(E139,'Mi cliente ideal'!$G$11:$G$14,0)),0)+IFERROR(INDEX('Mi cliente ideal'!$H$17:$H$21,MATCH(W139,'Mi cliente ideal'!$G$17:$G$21,0)),0)+IF(OR(I139="Exporta",I139="Importa",I139="Exporta e importa"),'Mi cliente ideal'!$H$7,0)+IF(J139="Sí",'Mi cliente ideal'!$H$8,0))</f>
        <v/>
      </c>
      <c r="Y139" s="26">
        <f>IF($A139="","",IF(X139&gt;='Mi cliente ideal'!$H$33,"A",IF(X139&gt;='Mi cliente ideal'!$H$34,"B","C")))</f>
        <v/>
      </c>
      <c r="Z139" s="27">
        <f>IF(OR($A139="",Q139=""),"",IFERROR(INDEX('Mi cliente ideal'!$H$24:$H$30,MATCH(Q139,'Mi cliente ideal'!$G$24:$G$30,0)),""))</f>
        <v/>
      </c>
      <c r="AA139" s="28">
        <f>IF(AND(ISNUMBER(R139),ISNUMBER(Z139)),R139*Z139,0)</f>
        <v/>
      </c>
      <c r="AB139" s="26">
        <f>IF(OR($A139="",NOT(ISNUMBER(S139))),"",TODAY()-S139)</f>
        <v/>
      </c>
      <c r="AC139" s="26">
        <f>IF(OR($A139="",Q139="Ganado",Q139="Perdido"),"",IF(AND(ISNUMBER(U139),U139&lt;TODAY()),"Acción vencida",IF(AND(ISNUMBER(AB139),AB139&gt;'Mi cliente ideal'!$H$35),"Sin contacto","")))</f>
        <v/>
      </c>
      <c r="AD139" s="27">
        <f>IF($A139="","",COUNTA(F139:O139)/10)</f>
        <v/>
      </c>
      <c r="AE139" s="26">
        <f>IF($A139="","",X139+(1000-ROW())/100000)</f>
        <v/>
      </c>
    </row>
    <row r="140">
      <c r="A140" s="20" t="n"/>
      <c r="B140" s="21" t="n"/>
      <c r="C140" s="20" t="n"/>
      <c r="D140" s="20" t="n"/>
      <c r="E140" s="20" t="n"/>
      <c r="F140" s="22" t="n"/>
      <c r="G140" s="22" t="n"/>
      <c r="H140" s="22" t="n"/>
      <c r="I140" s="23" t="n"/>
      <c r="J140" s="23" t="n"/>
      <c r="K140" s="23" t="n"/>
      <c r="L140" s="23" t="n"/>
      <c r="M140" s="23" t="n"/>
      <c r="N140" s="23" t="n"/>
      <c r="O140" s="23" t="n"/>
      <c r="P140" s="20" t="n"/>
      <c r="Q140" s="20" t="n"/>
      <c r="R140" s="24" t="n"/>
      <c r="S140" s="25" t="n"/>
      <c r="T140" s="20" t="n"/>
      <c r="U140" s="25" t="n"/>
      <c r="V140" s="20" t="n"/>
      <c r="W140" s="26">
        <f>IF($A140="","",IF(G140="","Sin ranking",IF(G140&lt;=1000,"Top 1,000",IF(G140&lt;=10000,"Top 10,000",IF(G140&lt;=100000,"Top 100,000","Fuera del Top")))))</f>
        <v/>
      </c>
      <c r="X140" s="26">
        <f>IF($A140="","",IF(COUNTIFS('Mi cliente ideal'!$A$5:$A$23,C140,'Mi cliente ideal'!$B$5:$B$23,"Sí")&gt;0,'Mi cliente ideal'!$H$5,0)+IF(COUNTIFS('Mi cliente ideal'!$D$5:$D$29,D140,'Mi cliente ideal'!$E$5:$E$29,"Sí")&gt;0,'Mi cliente ideal'!$H$6,0)+IFERROR(INDEX('Mi cliente ideal'!$H$11:$H$14,MATCH(E140,'Mi cliente ideal'!$G$11:$G$14,0)),0)+IFERROR(INDEX('Mi cliente ideal'!$H$17:$H$21,MATCH(W140,'Mi cliente ideal'!$G$17:$G$21,0)),0)+IF(OR(I140="Exporta",I140="Importa",I140="Exporta e importa"),'Mi cliente ideal'!$H$7,0)+IF(J140="Sí",'Mi cliente ideal'!$H$8,0))</f>
        <v/>
      </c>
      <c r="Y140" s="26">
        <f>IF($A140="","",IF(X140&gt;='Mi cliente ideal'!$H$33,"A",IF(X140&gt;='Mi cliente ideal'!$H$34,"B","C")))</f>
        <v/>
      </c>
      <c r="Z140" s="27">
        <f>IF(OR($A140="",Q140=""),"",IFERROR(INDEX('Mi cliente ideal'!$H$24:$H$30,MATCH(Q140,'Mi cliente ideal'!$G$24:$G$30,0)),""))</f>
        <v/>
      </c>
      <c r="AA140" s="28">
        <f>IF(AND(ISNUMBER(R140),ISNUMBER(Z140)),R140*Z140,0)</f>
        <v/>
      </c>
      <c r="AB140" s="26">
        <f>IF(OR($A140="",NOT(ISNUMBER(S140))),"",TODAY()-S140)</f>
        <v/>
      </c>
      <c r="AC140" s="26">
        <f>IF(OR($A140="",Q140="Ganado",Q140="Perdido"),"",IF(AND(ISNUMBER(U140),U140&lt;TODAY()),"Acción vencida",IF(AND(ISNUMBER(AB140),AB140&gt;'Mi cliente ideal'!$H$35),"Sin contacto","")))</f>
        <v/>
      </c>
      <c r="AD140" s="27">
        <f>IF($A140="","",COUNTA(F140:O140)/10)</f>
        <v/>
      </c>
      <c r="AE140" s="26">
        <f>IF($A140="","",X140+(1000-ROW())/100000)</f>
        <v/>
      </c>
    </row>
    <row r="141">
      <c r="A141" s="20" t="n"/>
      <c r="B141" s="21" t="n"/>
      <c r="C141" s="20" t="n"/>
      <c r="D141" s="20" t="n"/>
      <c r="E141" s="20" t="n"/>
      <c r="F141" s="22" t="n"/>
      <c r="G141" s="22" t="n"/>
      <c r="H141" s="22" t="n"/>
      <c r="I141" s="23" t="n"/>
      <c r="J141" s="23" t="n"/>
      <c r="K141" s="23" t="n"/>
      <c r="L141" s="23" t="n"/>
      <c r="M141" s="23" t="n"/>
      <c r="N141" s="23" t="n"/>
      <c r="O141" s="23" t="n"/>
      <c r="P141" s="20" t="n"/>
      <c r="Q141" s="20" t="n"/>
      <c r="R141" s="24" t="n"/>
      <c r="S141" s="25" t="n"/>
      <c r="T141" s="20" t="n"/>
      <c r="U141" s="25" t="n"/>
      <c r="V141" s="20" t="n"/>
      <c r="W141" s="26">
        <f>IF($A141="","",IF(G141="","Sin ranking",IF(G141&lt;=1000,"Top 1,000",IF(G141&lt;=10000,"Top 10,000",IF(G141&lt;=100000,"Top 100,000","Fuera del Top")))))</f>
        <v/>
      </c>
      <c r="X141" s="26">
        <f>IF($A141="","",IF(COUNTIFS('Mi cliente ideal'!$A$5:$A$23,C141,'Mi cliente ideal'!$B$5:$B$23,"Sí")&gt;0,'Mi cliente ideal'!$H$5,0)+IF(COUNTIFS('Mi cliente ideal'!$D$5:$D$29,D141,'Mi cliente ideal'!$E$5:$E$29,"Sí")&gt;0,'Mi cliente ideal'!$H$6,0)+IFERROR(INDEX('Mi cliente ideal'!$H$11:$H$14,MATCH(E141,'Mi cliente ideal'!$G$11:$G$14,0)),0)+IFERROR(INDEX('Mi cliente ideal'!$H$17:$H$21,MATCH(W141,'Mi cliente ideal'!$G$17:$G$21,0)),0)+IF(OR(I141="Exporta",I141="Importa",I141="Exporta e importa"),'Mi cliente ideal'!$H$7,0)+IF(J141="Sí",'Mi cliente ideal'!$H$8,0))</f>
        <v/>
      </c>
      <c r="Y141" s="26">
        <f>IF($A141="","",IF(X141&gt;='Mi cliente ideal'!$H$33,"A",IF(X141&gt;='Mi cliente ideal'!$H$34,"B","C")))</f>
        <v/>
      </c>
      <c r="Z141" s="27">
        <f>IF(OR($A141="",Q141=""),"",IFERROR(INDEX('Mi cliente ideal'!$H$24:$H$30,MATCH(Q141,'Mi cliente ideal'!$G$24:$G$30,0)),""))</f>
        <v/>
      </c>
      <c r="AA141" s="28">
        <f>IF(AND(ISNUMBER(R141),ISNUMBER(Z141)),R141*Z141,0)</f>
        <v/>
      </c>
      <c r="AB141" s="26">
        <f>IF(OR($A141="",NOT(ISNUMBER(S141))),"",TODAY()-S141)</f>
        <v/>
      </c>
      <c r="AC141" s="26">
        <f>IF(OR($A141="",Q141="Ganado",Q141="Perdido"),"",IF(AND(ISNUMBER(U141),U141&lt;TODAY()),"Acción vencida",IF(AND(ISNUMBER(AB141),AB141&gt;'Mi cliente ideal'!$H$35),"Sin contacto","")))</f>
        <v/>
      </c>
      <c r="AD141" s="27">
        <f>IF($A141="","",COUNTA(F141:O141)/10)</f>
        <v/>
      </c>
      <c r="AE141" s="26">
        <f>IF($A141="","",X141+(1000-ROW())/100000)</f>
        <v/>
      </c>
    </row>
    <row r="142">
      <c r="A142" s="20" t="n"/>
      <c r="B142" s="21" t="n"/>
      <c r="C142" s="20" t="n"/>
      <c r="D142" s="20" t="n"/>
      <c r="E142" s="20" t="n"/>
      <c r="F142" s="22" t="n"/>
      <c r="G142" s="22" t="n"/>
      <c r="H142" s="22" t="n"/>
      <c r="I142" s="23" t="n"/>
      <c r="J142" s="23" t="n"/>
      <c r="K142" s="23" t="n"/>
      <c r="L142" s="23" t="n"/>
      <c r="M142" s="23" t="n"/>
      <c r="N142" s="23" t="n"/>
      <c r="O142" s="23" t="n"/>
      <c r="P142" s="20" t="n"/>
      <c r="Q142" s="20" t="n"/>
      <c r="R142" s="24" t="n"/>
      <c r="S142" s="25" t="n"/>
      <c r="T142" s="20" t="n"/>
      <c r="U142" s="25" t="n"/>
      <c r="V142" s="20" t="n"/>
      <c r="W142" s="26">
        <f>IF($A142="","",IF(G142="","Sin ranking",IF(G142&lt;=1000,"Top 1,000",IF(G142&lt;=10000,"Top 10,000",IF(G142&lt;=100000,"Top 100,000","Fuera del Top")))))</f>
        <v/>
      </c>
      <c r="X142" s="26">
        <f>IF($A142="","",IF(COUNTIFS('Mi cliente ideal'!$A$5:$A$23,C142,'Mi cliente ideal'!$B$5:$B$23,"Sí")&gt;0,'Mi cliente ideal'!$H$5,0)+IF(COUNTIFS('Mi cliente ideal'!$D$5:$D$29,D142,'Mi cliente ideal'!$E$5:$E$29,"Sí")&gt;0,'Mi cliente ideal'!$H$6,0)+IFERROR(INDEX('Mi cliente ideal'!$H$11:$H$14,MATCH(E142,'Mi cliente ideal'!$G$11:$G$14,0)),0)+IFERROR(INDEX('Mi cliente ideal'!$H$17:$H$21,MATCH(W142,'Mi cliente ideal'!$G$17:$G$21,0)),0)+IF(OR(I142="Exporta",I142="Importa",I142="Exporta e importa"),'Mi cliente ideal'!$H$7,0)+IF(J142="Sí",'Mi cliente ideal'!$H$8,0))</f>
        <v/>
      </c>
      <c r="Y142" s="26">
        <f>IF($A142="","",IF(X142&gt;='Mi cliente ideal'!$H$33,"A",IF(X142&gt;='Mi cliente ideal'!$H$34,"B","C")))</f>
        <v/>
      </c>
      <c r="Z142" s="27">
        <f>IF(OR($A142="",Q142=""),"",IFERROR(INDEX('Mi cliente ideal'!$H$24:$H$30,MATCH(Q142,'Mi cliente ideal'!$G$24:$G$30,0)),""))</f>
        <v/>
      </c>
      <c r="AA142" s="28">
        <f>IF(AND(ISNUMBER(R142),ISNUMBER(Z142)),R142*Z142,0)</f>
        <v/>
      </c>
      <c r="AB142" s="26">
        <f>IF(OR($A142="",NOT(ISNUMBER(S142))),"",TODAY()-S142)</f>
        <v/>
      </c>
      <c r="AC142" s="26">
        <f>IF(OR($A142="",Q142="Ganado",Q142="Perdido"),"",IF(AND(ISNUMBER(U142),U142&lt;TODAY()),"Acción vencida",IF(AND(ISNUMBER(AB142),AB142&gt;'Mi cliente ideal'!$H$35),"Sin contacto","")))</f>
        <v/>
      </c>
      <c r="AD142" s="27">
        <f>IF($A142="","",COUNTA(F142:O142)/10)</f>
        <v/>
      </c>
      <c r="AE142" s="26">
        <f>IF($A142="","",X142+(1000-ROW())/100000)</f>
        <v/>
      </c>
    </row>
    <row r="143">
      <c r="A143" s="20" t="n"/>
      <c r="B143" s="21" t="n"/>
      <c r="C143" s="20" t="n"/>
      <c r="D143" s="20" t="n"/>
      <c r="E143" s="20" t="n"/>
      <c r="F143" s="22" t="n"/>
      <c r="G143" s="22" t="n"/>
      <c r="H143" s="22" t="n"/>
      <c r="I143" s="23" t="n"/>
      <c r="J143" s="23" t="n"/>
      <c r="K143" s="23" t="n"/>
      <c r="L143" s="23" t="n"/>
      <c r="M143" s="23" t="n"/>
      <c r="N143" s="23" t="n"/>
      <c r="O143" s="23" t="n"/>
      <c r="P143" s="20" t="n"/>
      <c r="Q143" s="20" t="n"/>
      <c r="R143" s="24" t="n"/>
      <c r="S143" s="25" t="n"/>
      <c r="T143" s="20" t="n"/>
      <c r="U143" s="25" t="n"/>
      <c r="V143" s="20" t="n"/>
      <c r="W143" s="26">
        <f>IF($A143="","",IF(G143="","Sin ranking",IF(G143&lt;=1000,"Top 1,000",IF(G143&lt;=10000,"Top 10,000",IF(G143&lt;=100000,"Top 100,000","Fuera del Top")))))</f>
        <v/>
      </c>
      <c r="X143" s="26">
        <f>IF($A143="","",IF(COUNTIFS('Mi cliente ideal'!$A$5:$A$23,C143,'Mi cliente ideal'!$B$5:$B$23,"Sí")&gt;0,'Mi cliente ideal'!$H$5,0)+IF(COUNTIFS('Mi cliente ideal'!$D$5:$D$29,D143,'Mi cliente ideal'!$E$5:$E$29,"Sí")&gt;0,'Mi cliente ideal'!$H$6,0)+IFERROR(INDEX('Mi cliente ideal'!$H$11:$H$14,MATCH(E143,'Mi cliente ideal'!$G$11:$G$14,0)),0)+IFERROR(INDEX('Mi cliente ideal'!$H$17:$H$21,MATCH(W143,'Mi cliente ideal'!$G$17:$G$21,0)),0)+IF(OR(I143="Exporta",I143="Importa",I143="Exporta e importa"),'Mi cliente ideal'!$H$7,0)+IF(J143="Sí",'Mi cliente ideal'!$H$8,0))</f>
        <v/>
      </c>
      <c r="Y143" s="26">
        <f>IF($A143="","",IF(X143&gt;='Mi cliente ideal'!$H$33,"A",IF(X143&gt;='Mi cliente ideal'!$H$34,"B","C")))</f>
        <v/>
      </c>
      <c r="Z143" s="27">
        <f>IF(OR($A143="",Q143=""),"",IFERROR(INDEX('Mi cliente ideal'!$H$24:$H$30,MATCH(Q143,'Mi cliente ideal'!$G$24:$G$30,0)),""))</f>
        <v/>
      </c>
      <c r="AA143" s="28">
        <f>IF(AND(ISNUMBER(R143),ISNUMBER(Z143)),R143*Z143,0)</f>
        <v/>
      </c>
      <c r="AB143" s="26">
        <f>IF(OR($A143="",NOT(ISNUMBER(S143))),"",TODAY()-S143)</f>
        <v/>
      </c>
      <c r="AC143" s="26">
        <f>IF(OR($A143="",Q143="Ganado",Q143="Perdido"),"",IF(AND(ISNUMBER(U143),U143&lt;TODAY()),"Acción vencida",IF(AND(ISNUMBER(AB143),AB143&gt;'Mi cliente ideal'!$H$35),"Sin contacto","")))</f>
        <v/>
      </c>
      <c r="AD143" s="27">
        <f>IF($A143="","",COUNTA(F143:O143)/10)</f>
        <v/>
      </c>
      <c r="AE143" s="26">
        <f>IF($A143="","",X143+(1000-ROW())/100000)</f>
        <v/>
      </c>
    </row>
    <row r="144">
      <c r="A144" s="20" t="n"/>
      <c r="B144" s="21" t="n"/>
      <c r="C144" s="20" t="n"/>
      <c r="D144" s="20" t="n"/>
      <c r="E144" s="20" t="n"/>
      <c r="F144" s="22" t="n"/>
      <c r="G144" s="22" t="n"/>
      <c r="H144" s="22" t="n"/>
      <c r="I144" s="23" t="n"/>
      <c r="J144" s="23" t="n"/>
      <c r="K144" s="23" t="n"/>
      <c r="L144" s="23" t="n"/>
      <c r="M144" s="23" t="n"/>
      <c r="N144" s="23" t="n"/>
      <c r="O144" s="23" t="n"/>
      <c r="P144" s="20" t="n"/>
      <c r="Q144" s="20" t="n"/>
      <c r="R144" s="24" t="n"/>
      <c r="S144" s="25" t="n"/>
      <c r="T144" s="20" t="n"/>
      <c r="U144" s="25" t="n"/>
      <c r="V144" s="20" t="n"/>
      <c r="W144" s="26">
        <f>IF($A144="","",IF(G144="","Sin ranking",IF(G144&lt;=1000,"Top 1,000",IF(G144&lt;=10000,"Top 10,000",IF(G144&lt;=100000,"Top 100,000","Fuera del Top")))))</f>
        <v/>
      </c>
      <c r="X144" s="26">
        <f>IF($A144="","",IF(COUNTIFS('Mi cliente ideal'!$A$5:$A$23,C144,'Mi cliente ideal'!$B$5:$B$23,"Sí")&gt;0,'Mi cliente ideal'!$H$5,0)+IF(COUNTIFS('Mi cliente ideal'!$D$5:$D$29,D144,'Mi cliente ideal'!$E$5:$E$29,"Sí")&gt;0,'Mi cliente ideal'!$H$6,0)+IFERROR(INDEX('Mi cliente ideal'!$H$11:$H$14,MATCH(E144,'Mi cliente ideal'!$G$11:$G$14,0)),0)+IFERROR(INDEX('Mi cliente ideal'!$H$17:$H$21,MATCH(W144,'Mi cliente ideal'!$G$17:$G$21,0)),0)+IF(OR(I144="Exporta",I144="Importa",I144="Exporta e importa"),'Mi cliente ideal'!$H$7,0)+IF(J144="Sí",'Mi cliente ideal'!$H$8,0))</f>
        <v/>
      </c>
      <c r="Y144" s="26">
        <f>IF($A144="","",IF(X144&gt;='Mi cliente ideal'!$H$33,"A",IF(X144&gt;='Mi cliente ideal'!$H$34,"B","C")))</f>
        <v/>
      </c>
      <c r="Z144" s="27">
        <f>IF(OR($A144="",Q144=""),"",IFERROR(INDEX('Mi cliente ideal'!$H$24:$H$30,MATCH(Q144,'Mi cliente ideal'!$G$24:$G$30,0)),""))</f>
        <v/>
      </c>
      <c r="AA144" s="28">
        <f>IF(AND(ISNUMBER(R144),ISNUMBER(Z144)),R144*Z144,0)</f>
        <v/>
      </c>
      <c r="AB144" s="26">
        <f>IF(OR($A144="",NOT(ISNUMBER(S144))),"",TODAY()-S144)</f>
        <v/>
      </c>
      <c r="AC144" s="26">
        <f>IF(OR($A144="",Q144="Ganado",Q144="Perdido"),"",IF(AND(ISNUMBER(U144),U144&lt;TODAY()),"Acción vencida",IF(AND(ISNUMBER(AB144),AB144&gt;'Mi cliente ideal'!$H$35),"Sin contacto","")))</f>
        <v/>
      </c>
      <c r="AD144" s="27">
        <f>IF($A144="","",COUNTA(F144:O144)/10)</f>
        <v/>
      </c>
      <c r="AE144" s="26">
        <f>IF($A144="","",X144+(1000-ROW())/100000)</f>
        <v/>
      </c>
    </row>
    <row r="145">
      <c r="A145" s="20" t="n"/>
      <c r="B145" s="21" t="n"/>
      <c r="C145" s="20" t="n"/>
      <c r="D145" s="20" t="n"/>
      <c r="E145" s="20" t="n"/>
      <c r="F145" s="22" t="n"/>
      <c r="G145" s="22" t="n"/>
      <c r="H145" s="22" t="n"/>
      <c r="I145" s="23" t="n"/>
      <c r="J145" s="23" t="n"/>
      <c r="K145" s="23" t="n"/>
      <c r="L145" s="23" t="n"/>
      <c r="M145" s="23" t="n"/>
      <c r="N145" s="23" t="n"/>
      <c r="O145" s="23" t="n"/>
      <c r="P145" s="20" t="n"/>
      <c r="Q145" s="20" t="n"/>
      <c r="R145" s="24" t="n"/>
      <c r="S145" s="25" t="n"/>
      <c r="T145" s="20" t="n"/>
      <c r="U145" s="25" t="n"/>
      <c r="V145" s="20" t="n"/>
      <c r="W145" s="26">
        <f>IF($A145="","",IF(G145="","Sin ranking",IF(G145&lt;=1000,"Top 1,000",IF(G145&lt;=10000,"Top 10,000",IF(G145&lt;=100000,"Top 100,000","Fuera del Top")))))</f>
        <v/>
      </c>
      <c r="X145" s="26">
        <f>IF($A145="","",IF(COUNTIFS('Mi cliente ideal'!$A$5:$A$23,C145,'Mi cliente ideal'!$B$5:$B$23,"Sí")&gt;0,'Mi cliente ideal'!$H$5,0)+IF(COUNTIFS('Mi cliente ideal'!$D$5:$D$29,D145,'Mi cliente ideal'!$E$5:$E$29,"Sí")&gt;0,'Mi cliente ideal'!$H$6,0)+IFERROR(INDEX('Mi cliente ideal'!$H$11:$H$14,MATCH(E145,'Mi cliente ideal'!$G$11:$G$14,0)),0)+IFERROR(INDEX('Mi cliente ideal'!$H$17:$H$21,MATCH(W145,'Mi cliente ideal'!$G$17:$G$21,0)),0)+IF(OR(I145="Exporta",I145="Importa",I145="Exporta e importa"),'Mi cliente ideal'!$H$7,0)+IF(J145="Sí",'Mi cliente ideal'!$H$8,0))</f>
        <v/>
      </c>
      <c r="Y145" s="26">
        <f>IF($A145="","",IF(X145&gt;='Mi cliente ideal'!$H$33,"A",IF(X145&gt;='Mi cliente ideal'!$H$34,"B","C")))</f>
        <v/>
      </c>
      <c r="Z145" s="27">
        <f>IF(OR($A145="",Q145=""),"",IFERROR(INDEX('Mi cliente ideal'!$H$24:$H$30,MATCH(Q145,'Mi cliente ideal'!$G$24:$G$30,0)),""))</f>
        <v/>
      </c>
      <c r="AA145" s="28">
        <f>IF(AND(ISNUMBER(R145),ISNUMBER(Z145)),R145*Z145,0)</f>
        <v/>
      </c>
      <c r="AB145" s="26">
        <f>IF(OR($A145="",NOT(ISNUMBER(S145))),"",TODAY()-S145)</f>
        <v/>
      </c>
      <c r="AC145" s="26">
        <f>IF(OR($A145="",Q145="Ganado",Q145="Perdido"),"",IF(AND(ISNUMBER(U145),U145&lt;TODAY()),"Acción vencida",IF(AND(ISNUMBER(AB145),AB145&gt;'Mi cliente ideal'!$H$35),"Sin contacto","")))</f>
        <v/>
      </c>
      <c r="AD145" s="27">
        <f>IF($A145="","",COUNTA(F145:O145)/10)</f>
        <v/>
      </c>
      <c r="AE145" s="26">
        <f>IF($A145="","",X145+(1000-ROW())/100000)</f>
        <v/>
      </c>
    </row>
    <row r="146">
      <c r="A146" s="20" t="n"/>
      <c r="B146" s="21" t="n"/>
      <c r="C146" s="20" t="n"/>
      <c r="D146" s="20" t="n"/>
      <c r="E146" s="20" t="n"/>
      <c r="F146" s="22" t="n"/>
      <c r="G146" s="22" t="n"/>
      <c r="H146" s="22" t="n"/>
      <c r="I146" s="23" t="n"/>
      <c r="J146" s="23" t="n"/>
      <c r="K146" s="23" t="n"/>
      <c r="L146" s="23" t="n"/>
      <c r="M146" s="23" t="n"/>
      <c r="N146" s="23" t="n"/>
      <c r="O146" s="23" t="n"/>
      <c r="P146" s="20" t="n"/>
      <c r="Q146" s="20" t="n"/>
      <c r="R146" s="24" t="n"/>
      <c r="S146" s="25" t="n"/>
      <c r="T146" s="20" t="n"/>
      <c r="U146" s="25" t="n"/>
      <c r="V146" s="20" t="n"/>
      <c r="W146" s="26">
        <f>IF($A146="","",IF(G146="","Sin ranking",IF(G146&lt;=1000,"Top 1,000",IF(G146&lt;=10000,"Top 10,000",IF(G146&lt;=100000,"Top 100,000","Fuera del Top")))))</f>
        <v/>
      </c>
      <c r="X146" s="26">
        <f>IF($A146="","",IF(COUNTIFS('Mi cliente ideal'!$A$5:$A$23,C146,'Mi cliente ideal'!$B$5:$B$23,"Sí")&gt;0,'Mi cliente ideal'!$H$5,0)+IF(COUNTIFS('Mi cliente ideal'!$D$5:$D$29,D146,'Mi cliente ideal'!$E$5:$E$29,"Sí")&gt;0,'Mi cliente ideal'!$H$6,0)+IFERROR(INDEX('Mi cliente ideal'!$H$11:$H$14,MATCH(E146,'Mi cliente ideal'!$G$11:$G$14,0)),0)+IFERROR(INDEX('Mi cliente ideal'!$H$17:$H$21,MATCH(W146,'Mi cliente ideal'!$G$17:$G$21,0)),0)+IF(OR(I146="Exporta",I146="Importa",I146="Exporta e importa"),'Mi cliente ideal'!$H$7,0)+IF(J146="Sí",'Mi cliente ideal'!$H$8,0))</f>
        <v/>
      </c>
      <c r="Y146" s="26">
        <f>IF($A146="","",IF(X146&gt;='Mi cliente ideal'!$H$33,"A",IF(X146&gt;='Mi cliente ideal'!$H$34,"B","C")))</f>
        <v/>
      </c>
      <c r="Z146" s="27">
        <f>IF(OR($A146="",Q146=""),"",IFERROR(INDEX('Mi cliente ideal'!$H$24:$H$30,MATCH(Q146,'Mi cliente ideal'!$G$24:$G$30,0)),""))</f>
        <v/>
      </c>
      <c r="AA146" s="28">
        <f>IF(AND(ISNUMBER(R146),ISNUMBER(Z146)),R146*Z146,0)</f>
        <v/>
      </c>
      <c r="AB146" s="26">
        <f>IF(OR($A146="",NOT(ISNUMBER(S146))),"",TODAY()-S146)</f>
        <v/>
      </c>
      <c r="AC146" s="26">
        <f>IF(OR($A146="",Q146="Ganado",Q146="Perdido"),"",IF(AND(ISNUMBER(U146),U146&lt;TODAY()),"Acción vencida",IF(AND(ISNUMBER(AB146),AB146&gt;'Mi cliente ideal'!$H$35),"Sin contacto","")))</f>
        <v/>
      </c>
      <c r="AD146" s="27">
        <f>IF($A146="","",COUNTA(F146:O146)/10)</f>
        <v/>
      </c>
      <c r="AE146" s="26">
        <f>IF($A146="","",X146+(1000-ROW())/100000)</f>
        <v/>
      </c>
    </row>
    <row r="147">
      <c r="A147" s="20" t="n"/>
      <c r="B147" s="21" t="n"/>
      <c r="C147" s="20" t="n"/>
      <c r="D147" s="20" t="n"/>
      <c r="E147" s="20" t="n"/>
      <c r="F147" s="22" t="n"/>
      <c r="G147" s="22" t="n"/>
      <c r="H147" s="22" t="n"/>
      <c r="I147" s="23" t="n"/>
      <c r="J147" s="23" t="n"/>
      <c r="K147" s="23" t="n"/>
      <c r="L147" s="23" t="n"/>
      <c r="M147" s="23" t="n"/>
      <c r="N147" s="23" t="n"/>
      <c r="O147" s="23" t="n"/>
      <c r="P147" s="20" t="n"/>
      <c r="Q147" s="20" t="n"/>
      <c r="R147" s="24" t="n"/>
      <c r="S147" s="25" t="n"/>
      <c r="T147" s="20" t="n"/>
      <c r="U147" s="25" t="n"/>
      <c r="V147" s="20" t="n"/>
      <c r="W147" s="26">
        <f>IF($A147="","",IF(G147="","Sin ranking",IF(G147&lt;=1000,"Top 1,000",IF(G147&lt;=10000,"Top 10,000",IF(G147&lt;=100000,"Top 100,000","Fuera del Top")))))</f>
        <v/>
      </c>
      <c r="X147" s="26">
        <f>IF($A147="","",IF(COUNTIFS('Mi cliente ideal'!$A$5:$A$23,C147,'Mi cliente ideal'!$B$5:$B$23,"Sí")&gt;0,'Mi cliente ideal'!$H$5,0)+IF(COUNTIFS('Mi cliente ideal'!$D$5:$D$29,D147,'Mi cliente ideal'!$E$5:$E$29,"Sí")&gt;0,'Mi cliente ideal'!$H$6,0)+IFERROR(INDEX('Mi cliente ideal'!$H$11:$H$14,MATCH(E147,'Mi cliente ideal'!$G$11:$G$14,0)),0)+IFERROR(INDEX('Mi cliente ideal'!$H$17:$H$21,MATCH(W147,'Mi cliente ideal'!$G$17:$G$21,0)),0)+IF(OR(I147="Exporta",I147="Importa",I147="Exporta e importa"),'Mi cliente ideal'!$H$7,0)+IF(J147="Sí",'Mi cliente ideal'!$H$8,0))</f>
        <v/>
      </c>
      <c r="Y147" s="26">
        <f>IF($A147="","",IF(X147&gt;='Mi cliente ideal'!$H$33,"A",IF(X147&gt;='Mi cliente ideal'!$H$34,"B","C")))</f>
        <v/>
      </c>
      <c r="Z147" s="27">
        <f>IF(OR($A147="",Q147=""),"",IFERROR(INDEX('Mi cliente ideal'!$H$24:$H$30,MATCH(Q147,'Mi cliente ideal'!$G$24:$G$30,0)),""))</f>
        <v/>
      </c>
      <c r="AA147" s="28">
        <f>IF(AND(ISNUMBER(R147),ISNUMBER(Z147)),R147*Z147,0)</f>
        <v/>
      </c>
      <c r="AB147" s="26">
        <f>IF(OR($A147="",NOT(ISNUMBER(S147))),"",TODAY()-S147)</f>
        <v/>
      </c>
      <c r="AC147" s="26">
        <f>IF(OR($A147="",Q147="Ganado",Q147="Perdido"),"",IF(AND(ISNUMBER(U147),U147&lt;TODAY()),"Acción vencida",IF(AND(ISNUMBER(AB147),AB147&gt;'Mi cliente ideal'!$H$35),"Sin contacto","")))</f>
        <v/>
      </c>
      <c r="AD147" s="27">
        <f>IF($A147="","",COUNTA(F147:O147)/10)</f>
        <v/>
      </c>
      <c r="AE147" s="26">
        <f>IF($A147="","",X147+(1000-ROW())/100000)</f>
        <v/>
      </c>
    </row>
    <row r="148">
      <c r="A148" s="20" t="n"/>
      <c r="B148" s="21" t="n"/>
      <c r="C148" s="20" t="n"/>
      <c r="D148" s="20" t="n"/>
      <c r="E148" s="20" t="n"/>
      <c r="F148" s="22" t="n"/>
      <c r="G148" s="22" t="n"/>
      <c r="H148" s="22" t="n"/>
      <c r="I148" s="23" t="n"/>
      <c r="J148" s="23" t="n"/>
      <c r="K148" s="23" t="n"/>
      <c r="L148" s="23" t="n"/>
      <c r="M148" s="23" t="n"/>
      <c r="N148" s="23" t="n"/>
      <c r="O148" s="23" t="n"/>
      <c r="P148" s="20" t="n"/>
      <c r="Q148" s="20" t="n"/>
      <c r="R148" s="24" t="n"/>
      <c r="S148" s="25" t="n"/>
      <c r="T148" s="20" t="n"/>
      <c r="U148" s="25" t="n"/>
      <c r="V148" s="20" t="n"/>
      <c r="W148" s="26">
        <f>IF($A148="","",IF(G148="","Sin ranking",IF(G148&lt;=1000,"Top 1,000",IF(G148&lt;=10000,"Top 10,000",IF(G148&lt;=100000,"Top 100,000","Fuera del Top")))))</f>
        <v/>
      </c>
      <c r="X148" s="26">
        <f>IF($A148="","",IF(COUNTIFS('Mi cliente ideal'!$A$5:$A$23,C148,'Mi cliente ideal'!$B$5:$B$23,"Sí")&gt;0,'Mi cliente ideal'!$H$5,0)+IF(COUNTIFS('Mi cliente ideal'!$D$5:$D$29,D148,'Mi cliente ideal'!$E$5:$E$29,"Sí")&gt;0,'Mi cliente ideal'!$H$6,0)+IFERROR(INDEX('Mi cliente ideal'!$H$11:$H$14,MATCH(E148,'Mi cliente ideal'!$G$11:$G$14,0)),0)+IFERROR(INDEX('Mi cliente ideal'!$H$17:$H$21,MATCH(W148,'Mi cliente ideal'!$G$17:$G$21,0)),0)+IF(OR(I148="Exporta",I148="Importa",I148="Exporta e importa"),'Mi cliente ideal'!$H$7,0)+IF(J148="Sí",'Mi cliente ideal'!$H$8,0))</f>
        <v/>
      </c>
      <c r="Y148" s="26">
        <f>IF($A148="","",IF(X148&gt;='Mi cliente ideal'!$H$33,"A",IF(X148&gt;='Mi cliente ideal'!$H$34,"B","C")))</f>
        <v/>
      </c>
      <c r="Z148" s="27">
        <f>IF(OR($A148="",Q148=""),"",IFERROR(INDEX('Mi cliente ideal'!$H$24:$H$30,MATCH(Q148,'Mi cliente ideal'!$G$24:$G$30,0)),""))</f>
        <v/>
      </c>
      <c r="AA148" s="28">
        <f>IF(AND(ISNUMBER(R148),ISNUMBER(Z148)),R148*Z148,0)</f>
        <v/>
      </c>
      <c r="AB148" s="26">
        <f>IF(OR($A148="",NOT(ISNUMBER(S148))),"",TODAY()-S148)</f>
        <v/>
      </c>
      <c r="AC148" s="26">
        <f>IF(OR($A148="",Q148="Ganado",Q148="Perdido"),"",IF(AND(ISNUMBER(U148),U148&lt;TODAY()),"Acción vencida",IF(AND(ISNUMBER(AB148),AB148&gt;'Mi cliente ideal'!$H$35),"Sin contacto","")))</f>
        <v/>
      </c>
      <c r="AD148" s="27">
        <f>IF($A148="","",COUNTA(F148:O148)/10)</f>
        <v/>
      </c>
      <c r="AE148" s="26">
        <f>IF($A148="","",X148+(1000-ROW())/100000)</f>
        <v/>
      </c>
    </row>
    <row r="149">
      <c r="A149" s="20" t="n"/>
      <c r="B149" s="21" t="n"/>
      <c r="C149" s="20" t="n"/>
      <c r="D149" s="20" t="n"/>
      <c r="E149" s="20" t="n"/>
      <c r="F149" s="22" t="n"/>
      <c r="G149" s="22" t="n"/>
      <c r="H149" s="22" t="n"/>
      <c r="I149" s="23" t="n"/>
      <c r="J149" s="23" t="n"/>
      <c r="K149" s="23" t="n"/>
      <c r="L149" s="23" t="n"/>
      <c r="M149" s="23" t="n"/>
      <c r="N149" s="23" t="n"/>
      <c r="O149" s="23" t="n"/>
      <c r="P149" s="20" t="n"/>
      <c r="Q149" s="20" t="n"/>
      <c r="R149" s="24" t="n"/>
      <c r="S149" s="25" t="n"/>
      <c r="T149" s="20" t="n"/>
      <c r="U149" s="25" t="n"/>
      <c r="V149" s="20" t="n"/>
      <c r="W149" s="26">
        <f>IF($A149="","",IF(G149="","Sin ranking",IF(G149&lt;=1000,"Top 1,000",IF(G149&lt;=10000,"Top 10,000",IF(G149&lt;=100000,"Top 100,000","Fuera del Top")))))</f>
        <v/>
      </c>
      <c r="X149" s="26">
        <f>IF($A149="","",IF(COUNTIFS('Mi cliente ideal'!$A$5:$A$23,C149,'Mi cliente ideal'!$B$5:$B$23,"Sí")&gt;0,'Mi cliente ideal'!$H$5,0)+IF(COUNTIFS('Mi cliente ideal'!$D$5:$D$29,D149,'Mi cliente ideal'!$E$5:$E$29,"Sí")&gt;0,'Mi cliente ideal'!$H$6,0)+IFERROR(INDEX('Mi cliente ideal'!$H$11:$H$14,MATCH(E149,'Mi cliente ideal'!$G$11:$G$14,0)),0)+IFERROR(INDEX('Mi cliente ideal'!$H$17:$H$21,MATCH(W149,'Mi cliente ideal'!$G$17:$G$21,0)),0)+IF(OR(I149="Exporta",I149="Importa",I149="Exporta e importa"),'Mi cliente ideal'!$H$7,0)+IF(J149="Sí",'Mi cliente ideal'!$H$8,0))</f>
        <v/>
      </c>
      <c r="Y149" s="26">
        <f>IF($A149="","",IF(X149&gt;='Mi cliente ideal'!$H$33,"A",IF(X149&gt;='Mi cliente ideal'!$H$34,"B","C")))</f>
        <v/>
      </c>
      <c r="Z149" s="27">
        <f>IF(OR($A149="",Q149=""),"",IFERROR(INDEX('Mi cliente ideal'!$H$24:$H$30,MATCH(Q149,'Mi cliente ideal'!$G$24:$G$30,0)),""))</f>
        <v/>
      </c>
      <c r="AA149" s="28">
        <f>IF(AND(ISNUMBER(R149),ISNUMBER(Z149)),R149*Z149,0)</f>
        <v/>
      </c>
      <c r="AB149" s="26">
        <f>IF(OR($A149="",NOT(ISNUMBER(S149))),"",TODAY()-S149)</f>
        <v/>
      </c>
      <c r="AC149" s="26">
        <f>IF(OR($A149="",Q149="Ganado",Q149="Perdido"),"",IF(AND(ISNUMBER(U149),U149&lt;TODAY()),"Acción vencida",IF(AND(ISNUMBER(AB149),AB149&gt;'Mi cliente ideal'!$H$35),"Sin contacto","")))</f>
        <v/>
      </c>
      <c r="AD149" s="27">
        <f>IF($A149="","",COUNTA(F149:O149)/10)</f>
        <v/>
      </c>
      <c r="AE149" s="26">
        <f>IF($A149="","",X149+(1000-ROW())/100000)</f>
        <v/>
      </c>
    </row>
    <row r="150">
      <c r="A150" s="20" t="n"/>
      <c r="B150" s="21" t="n"/>
      <c r="C150" s="20" t="n"/>
      <c r="D150" s="20" t="n"/>
      <c r="E150" s="20" t="n"/>
      <c r="F150" s="22" t="n"/>
      <c r="G150" s="22" t="n"/>
      <c r="H150" s="22" t="n"/>
      <c r="I150" s="23" t="n"/>
      <c r="J150" s="23" t="n"/>
      <c r="K150" s="23" t="n"/>
      <c r="L150" s="23" t="n"/>
      <c r="M150" s="23" t="n"/>
      <c r="N150" s="23" t="n"/>
      <c r="O150" s="23" t="n"/>
      <c r="P150" s="20" t="n"/>
      <c r="Q150" s="20" t="n"/>
      <c r="R150" s="24" t="n"/>
      <c r="S150" s="25" t="n"/>
      <c r="T150" s="20" t="n"/>
      <c r="U150" s="25" t="n"/>
      <c r="V150" s="20" t="n"/>
      <c r="W150" s="26">
        <f>IF($A150="","",IF(G150="","Sin ranking",IF(G150&lt;=1000,"Top 1,000",IF(G150&lt;=10000,"Top 10,000",IF(G150&lt;=100000,"Top 100,000","Fuera del Top")))))</f>
        <v/>
      </c>
      <c r="X150" s="26">
        <f>IF($A150="","",IF(COUNTIFS('Mi cliente ideal'!$A$5:$A$23,C150,'Mi cliente ideal'!$B$5:$B$23,"Sí")&gt;0,'Mi cliente ideal'!$H$5,0)+IF(COUNTIFS('Mi cliente ideal'!$D$5:$D$29,D150,'Mi cliente ideal'!$E$5:$E$29,"Sí")&gt;0,'Mi cliente ideal'!$H$6,0)+IFERROR(INDEX('Mi cliente ideal'!$H$11:$H$14,MATCH(E150,'Mi cliente ideal'!$G$11:$G$14,0)),0)+IFERROR(INDEX('Mi cliente ideal'!$H$17:$H$21,MATCH(W150,'Mi cliente ideal'!$G$17:$G$21,0)),0)+IF(OR(I150="Exporta",I150="Importa",I150="Exporta e importa"),'Mi cliente ideal'!$H$7,0)+IF(J150="Sí",'Mi cliente ideal'!$H$8,0))</f>
        <v/>
      </c>
      <c r="Y150" s="26">
        <f>IF($A150="","",IF(X150&gt;='Mi cliente ideal'!$H$33,"A",IF(X150&gt;='Mi cliente ideal'!$H$34,"B","C")))</f>
        <v/>
      </c>
      <c r="Z150" s="27">
        <f>IF(OR($A150="",Q150=""),"",IFERROR(INDEX('Mi cliente ideal'!$H$24:$H$30,MATCH(Q150,'Mi cliente ideal'!$G$24:$G$30,0)),""))</f>
        <v/>
      </c>
      <c r="AA150" s="28">
        <f>IF(AND(ISNUMBER(R150),ISNUMBER(Z150)),R150*Z150,0)</f>
        <v/>
      </c>
      <c r="AB150" s="26">
        <f>IF(OR($A150="",NOT(ISNUMBER(S150))),"",TODAY()-S150)</f>
        <v/>
      </c>
      <c r="AC150" s="26">
        <f>IF(OR($A150="",Q150="Ganado",Q150="Perdido"),"",IF(AND(ISNUMBER(U150),U150&lt;TODAY()),"Acción vencida",IF(AND(ISNUMBER(AB150),AB150&gt;'Mi cliente ideal'!$H$35),"Sin contacto","")))</f>
        <v/>
      </c>
      <c r="AD150" s="27">
        <f>IF($A150="","",COUNTA(F150:O150)/10)</f>
        <v/>
      </c>
      <c r="AE150" s="26">
        <f>IF($A150="","",X150+(1000-ROW())/100000)</f>
        <v/>
      </c>
    </row>
    <row r="151">
      <c r="A151" s="20" t="n"/>
      <c r="B151" s="21" t="n"/>
      <c r="C151" s="20" t="n"/>
      <c r="D151" s="20" t="n"/>
      <c r="E151" s="20" t="n"/>
      <c r="F151" s="22" t="n"/>
      <c r="G151" s="22" t="n"/>
      <c r="H151" s="22" t="n"/>
      <c r="I151" s="23" t="n"/>
      <c r="J151" s="23" t="n"/>
      <c r="K151" s="23" t="n"/>
      <c r="L151" s="23" t="n"/>
      <c r="M151" s="23" t="n"/>
      <c r="N151" s="23" t="n"/>
      <c r="O151" s="23" t="n"/>
      <c r="P151" s="20" t="n"/>
      <c r="Q151" s="20" t="n"/>
      <c r="R151" s="24" t="n"/>
      <c r="S151" s="25" t="n"/>
      <c r="T151" s="20" t="n"/>
      <c r="U151" s="25" t="n"/>
      <c r="V151" s="20" t="n"/>
      <c r="W151" s="26">
        <f>IF($A151="","",IF(G151="","Sin ranking",IF(G151&lt;=1000,"Top 1,000",IF(G151&lt;=10000,"Top 10,000",IF(G151&lt;=100000,"Top 100,000","Fuera del Top")))))</f>
        <v/>
      </c>
      <c r="X151" s="26">
        <f>IF($A151="","",IF(COUNTIFS('Mi cliente ideal'!$A$5:$A$23,C151,'Mi cliente ideal'!$B$5:$B$23,"Sí")&gt;0,'Mi cliente ideal'!$H$5,0)+IF(COUNTIFS('Mi cliente ideal'!$D$5:$D$29,D151,'Mi cliente ideal'!$E$5:$E$29,"Sí")&gt;0,'Mi cliente ideal'!$H$6,0)+IFERROR(INDEX('Mi cliente ideal'!$H$11:$H$14,MATCH(E151,'Mi cliente ideal'!$G$11:$G$14,0)),0)+IFERROR(INDEX('Mi cliente ideal'!$H$17:$H$21,MATCH(W151,'Mi cliente ideal'!$G$17:$G$21,0)),0)+IF(OR(I151="Exporta",I151="Importa",I151="Exporta e importa"),'Mi cliente ideal'!$H$7,0)+IF(J151="Sí",'Mi cliente ideal'!$H$8,0))</f>
        <v/>
      </c>
      <c r="Y151" s="26">
        <f>IF($A151="","",IF(X151&gt;='Mi cliente ideal'!$H$33,"A",IF(X151&gt;='Mi cliente ideal'!$H$34,"B","C")))</f>
        <v/>
      </c>
      <c r="Z151" s="27">
        <f>IF(OR($A151="",Q151=""),"",IFERROR(INDEX('Mi cliente ideal'!$H$24:$H$30,MATCH(Q151,'Mi cliente ideal'!$G$24:$G$30,0)),""))</f>
        <v/>
      </c>
      <c r="AA151" s="28">
        <f>IF(AND(ISNUMBER(R151),ISNUMBER(Z151)),R151*Z151,0)</f>
        <v/>
      </c>
      <c r="AB151" s="26">
        <f>IF(OR($A151="",NOT(ISNUMBER(S151))),"",TODAY()-S151)</f>
        <v/>
      </c>
      <c r="AC151" s="26">
        <f>IF(OR($A151="",Q151="Ganado",Q151="Perdido"),"",IF(AND(ISNUMBER(U151),U151&lt;TODAY()),"Acción vencida",IF(AND(ISNUMBER(AB151),AB151&gt;'Mi cliente ideal'!$H$35),"Sin contacto","")))</f>
        <v/>
      </c>
      <c r="AD151" s="27">
        <f>IF($A151="","",COUNTA(F151:O151)/10)</f>
        <v/>
      </c>
      <c r="AE151" s="26">
        <f>IF($A151="","",X151+(1000-ROW())/100000)</f>
        <v/>
      </c>
    </row>
    <row r="152">
      <c r="A152" s="20" t="n"/>
      <c r="B152" s="21" t="n"/>
      <c r="C152" s="20" t="n"/>
      <c r="D152" s="20" t="n"/>
      <c r="E152" s="20" t="n"/>
      <c r="F152" s="22" t="n"/>
      <c r="G152" s="22" t="n"/>
      <c r="H152" s="22" t="n"/>
      <c r="I152" s="23" t="n"/>
      <c r="J152" s="23" t="n"/>
      <c r="K152" s="23" t="n"/>
      <c r="L152" s="23" t="n"/>
      <c r="M152" s="23" t="n"/>
      <c r="N152" s="23" t="n"/>
      <c r="O152" s="23" t="n"/>
      <c r="P152" s="20" t="n"/>
      <c r="Q152" s="20" t="n"/>
      <c r="R152" s="24" t="n"/>
      <c r="S152" s="25" t="n"/>
      <c r="T152" s="20" t="n"/>
      <c r="U152" s="25" t="n"/>
      <c r="V152" s="20" t="n"/>
      <c r="W152" s="26">
        <f>IF($A152="","",IF(G152="","Sin ranking",IF(G152&lt;=1000,"Top 1,000",IF(G152&lt;=10000,"Top 10,000",IF(G152&lt;=100000,"Top 100,000","Fuera del Top")))))</f>
        <v/>
      </c>
      <c r="X152" s="26">
        <f>IF($A152="","",IF(COUNTIFS('Mi cliente ideal'!$A$5:$A$23,C152,'Mi cliente ideal'!$B$5:$B$23,"Sí")&gt;0,'Mi cliente ideal'!$H$5,0)+IF(COUNTIFS('Mi cliente ideal'!$D$5:$D$29,D152,'Mi cliente ideal'!$E$5:$E$29,"Sí")&gt;0,'Mi cliente ideal'!$H$6,0)+IFERROR(INDEX('Mi cliente ideal'!$H$11:$H$14,MATCH(E152,'Mi cliente ideal'!$G$11:$G$14,0)),0)+IFERROR(INDEX('Mi cliente ideal'!$H$17:$H$21,MATCH(W152,'Mi cliente ideal'!$G$17:$G$21,0)),0)+IF(OR(I152="Exporta",I152="Importa",I152="Exporta e importa"),'Mi cliente ideal'!$H$7,0)+IF(J152="Sí",'Mi cliente ideal'!$H$8,0))</f>
        <v/>
      </c>
      <c r="Y152" s="26">
        <f>IF($A152="","",IF(X152&gt;='Mi cliente ideal'!$H$33,"A",IF(X152&gt;='Mi cliente ideal'!$H$34,"B","C")))</f>
        <v/>
      </c>
      <c r="Z152" s="27">
        <f>IF(OR($A152="",Q152=""),"",IFERROR(INDEX('Mi cliente ideal'!$H$24:$H$30,MATCH(Q152,'Mi cliente ideal'!$G$24:$G$30,0)),""))</f>
        <v/>
      </c>
      <c r="AA152" s="28">
        <f>IF(AND(ISNUMBER(R152),ISNUMBER(Z152)),R152*Z152,0)</f>
        <v/>
      </c>
      <c r="AB152" s="26">
        <f>IF(OR($A152="",NOT(ISNUMBER(S152))),"",TODAY()-S152)</f>
        <v/>
      </c>
      <c r="AC152" s="26">
        <f>IF(OR($A152="",Q152="Ganado",Q152="Perdido"),"",IF(AND(ISNUMBER(U152),U152&lt;TODAY()),"Acción vencida",IF(AND(ISNUMBER(AB152),AB152&gt;'Mi cliente ideal'!$H$35),"Sin contacto","")))</f>
        <v/>
      </c>
      <c r="AD152" s="27">
        <f>IF($A152="","",COUNTA(F152:O152)/10)</f>
        <v/>
      </c>
      <c r="AE152" s="26">
        <f>IF($A152="","",X152+(1000-ROW())/100000)</f>
        <v/>
      </c>
    </row>
    <row r="153">
      <c r="A153" s="20" t="n"/>
      <c r="B153" s="21" t="n"/>
      <c r="C153" s="20" t="n"/>
      <c r="D153" s="20" t="n"/>
      <c r="E153" s="20" t="n"/>
      <c r="F153" s="22" t="n"/>
      <c r="G153" s="22" t="n"/>
      <c r="H153" s="22" t="n"/>
      <c r="I153" s="23" t="n"/>
      <c r="J153" s="23" t="n"/>
      <c r="K153" s="23" t="n"/>
      <c r="L153" s="23" t="n"/>
      <c r="M153" s="23" t="n"/>
      <c r="N153" s="23" t="n"/>
      <c r="O153" s="23" t="n"/>
      <c r="P153" s="20" t="n"/>
      <c r="Q153" s="20" t="n"/>
      <c r="R153" s="24" t="n"/>
      <c r="S153" s="25" t="n"/>
      <c r="T153" s="20" t="n"/>
      <c r="U153" s="25" t="n"/>
      <c r="V153" s="20" t="n"/>
      <c r="W153" s="26">
        <f>IF($A153="","",IF(G153="","Sin ranking",IF(G153&lt;=1000,"Top 1,000",IF(G153&lt;=10000,"Top 10,000",IF(G153&lt;=100000,"Top 100,000","Fuera del Top")))))</f>
        <v/>
      </c>
      <c r="X153" s="26">
        <f>IF($A153="","",IF(COUNTIFS('Mi cliente ideal'!$A$5:$A$23,C153,'Mi cliente ideal'!$B$5:$B$23,"Sí")&gt;0,'Mi cliente ideal'!$H$5,0)+IF(COUNTIFS('Mi cliente ideal'!$D$5:$D$29,D153,'Mi cliente ideal'!$E$5:$E$29,"Sí")&gt;0,'Mi cliente ideal'!$H$6,0)+IFERROR(INDEX('Mi cliente ideal'!$H$11:$H$14,MATCH(E153,'Mi cliente ideal'!$G$11:$G$14,0)),0)+IFERROR(INDEX('Mi cliente ideal'!$H$17:$H$21,MATCH(W153,'Mi cliente ideal'!$G$17:$G$21,0)),0)+IF(OR(I153="Exporta",I153="Importa",I153="Exporta e importa"),'Mi cliente ideal'!$H$7,0)+IF(J153="Sí",'Mi cliente ideal'!$H$8,0))</f>
        <v/>
      </c>
      <c r="Y153" s="26">
        <f>IF($A153="","",IF(X153&gt;='Mi cliente ideal'!$H$33,"A",IF(X153&gt;='Mi cliente ideal'!$H$34,"B","C")))</f>
        <v/>
      </c>
      <c r="Z153" s="27">
        <f>IF(OR($A153="",Q153=""),"",IFERROR(INDEX('Mi cliente ideal'!$H$24:$H$30,MATCH(Q153,'Mi cliente ideal'!$G$24:$G$30,0)),""))</f>
        <v/>
      </c>
      <c r="AA153" s="28">
        <f>IF(AND(ISNUMBER(R153),ISNUMBER(Z153)),R153*Z153,0)</f>
        <v/>
      </c>
      <c r="AB153" s="26">
        <f>IF(OR($A153="",NOT(ISNUMBER(S153))),"",TODAY()-S153)</f>
        <v/>
      </c>
      <c r="AC153" s="26">
        <f>IF(OR($A153="",Q153="Ganado",Q153="Perdido"),"",IF(AND(ISNUMBER(U153),U153&lt;TODAY()),"Acción vencida",IF(AND(ISNUMBER(AB153),AB153&gt;'Mi cliente ideal'!$H$35),"Sin contacto","")))</f>
        <v/>
      </c>
      <c r="AD153" s="27">
        <f>IF($A153="","",COUNTA(F153:O153)/10)</f>
        <v/>
      </c>
      <c r="AE153" s="26">
        <f>IF($A153="","",X153+(1000-ROW())/100000)</f>
        <v/>
      </c>
    </row>
    <row r="154">
      <c r="A154" s="20" t="n"/>
      <c r="B154" s="21" t="n"/>
      <c r="C154" s="20" t="n"/>
      <c r="D154" s="20" t="n"/>
      <c r="E154" s="20" t="n"/>
      <c r="F154" s="22" t="n"/>
      <c r="G154" s="22" t="n"/>
      <c r="H154" s="22" t="n"/>
      <c r="I154" s="23" t="n"/>
      <c r="J154" s="23" t="n"/>
      <c r="K154" s="23" t="n"/>
      <c r="L154" s="23" t="n"/>
      <c r="M154" s="23" t="n"/>
      <c r="N154" s="23" t="n"/>
      <c r="O154" s="23" t="n"/>
      <c r="P154" s="20" t="n"/>
      <c r="Q154" s="20" t="n"/>
      <c r="R154" s="24" t="n"/>
      <c r="S154" s="25" t="n"/>
      <c r="T154" s="20" t="n"/>
      <c r="U154" s="25" t="n"/>
      <c r="V154" s="20" t="n"/>
      <c r="W154" s="26">
        <f>IF($A154="","",IF(G154="","Sin ranking",IF(G154&lt;=1000,"Top 1,000",IF(G154&lt;=10000,"Top 10,000",IF(G154&lt;=100000,"Top 100,000","Fuera del Top")))))</f>
        <v/>
      </c>
      <c r="X154" s="26">
        <f>IF($A154="","",IF(COUNTIFS('Mi cliente ideal'!$A$5:$A$23,C154,'Mi cliente ideal'!$B$5:$B$23,"Sí")&gt;0,'Mi cliente ideal'!$H$5,0)+IF(COUNTIFS('Mi cliente ideal'!$D$5:$D$29,D154,'Mi cliente ideal'!$E$5:$E$29,"Sí")&gt;0,'Mi cliente ideal'!$H$6,0)+IFERROR(INDEX('Mi cliente ideal'!$H$11:$H$14,MATCH(E154,'Mi cliente ideal'!$G$11:$G$14,0)),0)+IFERROR(INDEX('Mi cliente ideal'!$H$17:$H$21,MATCH(W154,'Mi cliente ideal'!$G$17:$G$21,0)),0)+IF(OR(I154="Exporta",I154="Importa",I154="Exporta e importa"),'Mi cliente ideal'!$H$7,0)+IF(J154="Sí",'Mi cliente ideal'!$H$8,0))</f>
        <v/>
      </c>
      <c r="Y154" s="26">
        <f>IF($A154="","",IF(X154&gt;='Mi cliente ideal'!$H$33,"A",IF(X154&gt;='Mi cliente ideal'!$H$34,"B","C")))</f>
        <v/>
      </c>
      <c r="Z154" s="27">
        <f>IF(OR($A154="",Q154=""),"",IFERROR(INDEX('Mi cliente ideal'!$H$24:$H$30,MATCH(Q154,'Mi cliente ideal'!$G$24:$G$30,0)),""))</f>
        <v/>
      </c>
      <c r="AA154" s="28">
        <f>IF(AND(ISNUMBER(R154),ISNUMBER(Z154)),R154*Z154,0)</f>
        <v/>
      </c>
      <c r="AB154" s="26">
        <f>IF(OR($A154="",NOT(ISNUMBER(S154))),"",TODAY()-S154)</f>
        <v/>
      </c>
      <c r="AC154" s="26">
        <f>IF(OR($A154="",Q154="Ganado",Q154="Perdido"),"",IF(AND(ISNUMBER(U154),U154&lt;TODAY()),"Acción vencida",IF(AND(ISNUMBER(AB154),AB154&gt;'Mi cliente ideal'!$H$35),"Sin contacto","")))</f>
        <v/>
      </c>
      <c r="AD154" s="27">
        <f>IF($A154="","",COUNTA(F154:O154)/10)</f>
        <v/>
      </c>
      <c r="AE154" s="26">
        <f>IF($A154="","",X154+(1000-ROW())/100000)</f>
        <v/>
      </c>
    </row>
    <row r="155">
      <c r="A155" s="20" t="n"/>
      <c r="B155" s="21" t="n"/>
      <c r="C155" s="20" t="n"/>
      <c r="D155" s="20" t="n"/>
      <c r="E155" s="20" t="n"/>
      <c r="F155" s="22" t="n"/>
      <c r="G155" s="22" t="n"/>
      <c r="H155" s="22" t="n"/>
      <c r="I155" s="23" t="n"/>
      <c r="J155" s="23" t="n"/>
      <c r="K155" s="23" t="n"/>
      <c r="L155" s="23" t="n"/>
      <c r="M155" s="23" t="n"/>
      <c r="N155" s="23" t="n"/>
      <c r="O155" s="23" t="n"/>
      <c r="P155" s="20" t="n"/>
      <c r="Q155" s="20" t="n"/>
      <c r="R155" s="24" t="n"/>
      <c r="S155" s="25" t="n"/>
      <c r="T155" s="20" t="n"/>
      <c r="U155" s="25" t="n"/>
      <c r="V155" s="20" t="n"/>
      <c r="W155" s="26">
        <f>IF($A155="","",IF(G155="","Sin ranking",IF(G155&lt;=1000,"Top 1,000",IF(G155&lt;=10000,"Top 10,000",IF(G155&lt;=100000,"Top 100,000","Fuera del Top")))))</f>
        <v/>
      </c>
      <c r="X155" s="26">
        <f>IF($A155="","",IF(COUNTIFS('Mi cliente ideal'!$A$5:$A$23,C155,'Mi cliente ideal'!$B$5:$B$23,"Sí")&gt;0,'Mi cliente ideal'!$H$5,0)+IF(COUNTIFS('Mi cliente ideal'!$D$5:$D$29,D155,'Mi cliente ideal'!$E$5:$E$29,"Sí")&gt;0,'Mi cliente ideal'!$H$6,0)+IFERROR(INDEX('Mi cliente ideal'!$H$11:$H$14,MATCH(E155,'Mi cliente ideal'!$G$11:$G$14,0)),0)+IFERROR(INDEX('Mi cliente ideal'!$H$17:$H$21,MATCH(W155,'Mi cliente ideal'!$G$17:$G$21,0)),0)+IF(OR(I155="Exporta",I155="Importa",I155="Exporta e importa"),'Mi cliente ideal'!$H$7,0)+IF(J155="Sí",'Mi cliente ideal'!$H$8,0))</f>
        <v/>
      </c>
      <c r="Y155" s="26">
        <f>IF($A155="","",IF(X155&gt;='Mi cliente ideal'!$H$33,"A",IF(X155&gt;='Mi cliente ideal'!$H$34,"B","C")))</f>
        <v/>
      </c>
      <c r="Z155" s="27">
        <f>IF(OR($A155="",Q155=""),"",IFERROR(INDEX('Mi cliente ideal'!$H$24:$H$30,MATCH(Q155,'Mi cliente ideal'!$G$24:$G$30,0)),""))</f>
        <v/>
      </c>
      <c r="AA155" s="28">
        <f>IF(AND(ISNUMBER(R155),ISNUMBER(Z155)),R155*Z155,0)</f>
        <v/>
      </c>
      <c r="AB155" s="26">
        <f>IF(OR($A155="",NOT(ISNUMBER(S155))),"",TODAY()-S155)</f>
        <v/>
      </c>
      <c r="AC155" s="26">
        <f>IF(OR($A155="",Q155="Ganado",Q155="Perdido"),"",IF(AND(ISNUMBER(U155),U155&lt;TODAY()),"Acción vencida",IF(AND(ISNUMBER(AB155),AB155&gt;'Mi cliente ideal'!$H$35),"Sin contacto","")))</f>
        <v/>
      </c>
      <c r="AD155" s="27">
        <f>IF($A155="","",COUNTA(F155:O155)/10)</f>
        <v/>
      </c>
      <c r="AE155" s="26">
        <f>IF($A155="","",X155+(1000-ROW())/100000)</f>
        <v/>
      </c>
    </row>
    <row r="156">
      <c r="A156" s="20" t="n"/>
      <c r="B156" s="21" t="n"/>
      <c r="C156" s="20" t="n"/>
      <c r="D156" s="20" t="n"/>
      <c r="E156" s="20" t="n"/>
      <c r="F156" s="22" t="n"/>
      <c r="G156" s="22" t="n"/>
      <c r="H156" s="22" t="n"/>
      <c r="I156" s="23" t="n"/>
      <c r="J156" s="23" t="n"/>
      <c r="K156" s="23" t="n"/>
      <c r="L156" s="23" t="n"/>
      <c r="M156" s="23" t="n"/>
      <c r="N156" s="23" t="n"/>
      <c r="O156" s="23" t="n"/>
      <c r="P156" s="20" t="n"/>
      <c r="Q156" s="20" t="n"/>
      <c r="R156" s="24" t="n"/>
      <c r="S156" s="25" t="n"/>
      <c r="T156" s="20" t="n"/>
      <c r="U156" s="25" t="n"/>
      <c r="V156" s="20" t="n"/>
      <c r="W156" s="26">
        <f>IF($A156="","",IF(G156="","Sin ranking",IF(G156&lt;=1000,"Top 1,000",IF(G156&lt;=10000,"Top 10,000",IF(G156&lt;=100000,"Top 100,000","Fuera del Top")))))</f>
        <v/>
      </c>
      <c r="X156" s="26">
        <f>IF($A156="","",IF(COUNTIFS('Mi cliente ideal'!$A$5:$A$23,C156,'Mi cliente ideal'!$B$5:$B$23,"Sí")&gt;0,'Mi cliente ideal'!$H$5,0)+IF(COUNTIFS('Mi cliente ideal'!$D$5:$D$29,D156,'Mi cliente ideal'!$E$5:$E$29,"Sí")&gt;0,'Mi cliente ideal'!$H$6,0)+IFERROR(INDEX('Mi cliente ideal'!$H$11:$H$14,MATCH(E156,'Mi cliente ideal'!$G$11:$G$14,0)),0)+IFERROR(INDEX('Mi cliente ideal'!$H$17:$H$21,MATCH(W156,'Mi cliente ideal'!$G$17:$G$21,0)),0)+IF(OR(I156="Exporta",I156="Importa",I156="Exporta e importa"),'Mi cliente ideal'!$H$7,0)+IF(J156="Sí",'Mi cliente ideal'!$H$8,0))</f>
        <v/>
      </c>
      <c r="Y156" s="26">
        <f>IF($A156="","",IF(X156&gt;='Mi cliente ideal'!$H$33,"A",IF(X156&gt;='Mi cliente ideal'!$H$34,"B","C")))</f>
        <v/>
      </c>
      <c r="Z156" s="27">
        <f>IF(OR($A156="",Q156=""),"",IFERROR(INDEX('Mi cliente ideal'!$H$24:$H$30,MATCH(Q156,'Mi cliente ideal'!$G$24:$G$30,0)),""))</f>
        <v/>
      </c>
      <c r="AA156" s="28">
        <f>IF(AND(ISNUMBER(R156),ISNUMBER(Z156)),R156*Z156,0)</f>
        <v/>
      </c>
      <c r="AB156" s="26">
        <f>IF(OR($A156="",NOT(ISNUMBER(S156))),"",TODAY()-S156)</f>
        <v/>
      </c>
      <c r="AC156" s="26">
        <f>IF(OR($A156="",Q156="Ganado",Q156="Perdido"),"",IF(AND(ISNUMBER(U156),U156&lt;TODAY()),"Acción vencida",IF(AND(ISNUMBER(AB156),AB156&gt;'Mi cliente ideal'!$H$35),"Sin contacto","")))</f>
        <v/>
      </c>
      <c r="AD156" s="27">
        <f>IF($A156="","",COUNTA(F156:O156)/10)</f>
        <v/>
      </c>
      <c r="AE156" s="26">
        <f>IF($A156="","",X156+(1000-ROW())/100000)</f>
        <v/>
      </c>
    </row>
    <row r="157">
      <c r="A157" s="20" t="n"/>
      <c r="B157" s="21" t="n"/>
      <c r="C157" s="20" t="n"/>
      <c r="D157" s="20" t="n"/>
      <c r="E157" s="20" t="n"/>
      <c r="F157" s="22" t="n"/>
      <c r="G157" s="22" t="n"/>
      <c r="H157" s="22" t="n"/>
      <c r="I157" s="23" t="n"/>
      <c r="J157" s="23" t="n"/>
      <c r="K157" s="23" t="n"/>
      <c r="L157" s="23" t="n"/>
      <c r="M157" s="23" t="n"/>
      <c r="N157" s="23" t="n"/>
      <c r="O157" s="23" t="n"/>
      <c r="P157" s="20" t="n"/>
      <c r="Q157" s="20" t="n"/>
      <c r="R157" s="24" t="n"/>
      <c r="S157" s="25" t="n"/>
      <c r="T157" s="20" t="n"/>
      <c r="U157" s="25" t="n"/>
      <c r="V157" s="20" t="n"/>
      <c r="W157" s="26">
        <f>IF($A157="","",IF(G157="","Sin ranking",IF(G157&lt;=1000,"Top 1,000",IF(G157&lt;=10000,"Top 10,000",IF(G157&lt;=100000,"Top 100,000","Fuera del Top")))))</f>
        <v/>
      </c>
      <c r="X157" s="26">
        <f>IF($A157="","",IF(COUNTIFS('Mi cliente ideal'!$A$5:$A$23,C157,'Mi cliente ideal'!$B$5:$B$23,"Sí")&gt;0,'Mi cliente ideal'!$H$5,0)+IF(COUNTIFS('Mi cliente ideal'!$D$5:$D$29,D157,'Mi cliente ideal'!$E$5:$E$29,"Sí")&gt;0,'Mi cliente ideal'!$H$6,0)+IFERROR(INDEX('Mi cliente ideal'!$H$11:$H$14,MATCH(E157,'Mi cliente ideal'!$G$11:$G$14,0)),0)+IFERROR(INDEX('Mi cliente ideal'!$H$17:$H$21,MATCH(W157,'Mi cliente ideal'!$G$17:$G$21,0)),0)+IF(OR(I157="Exporta",I157="Importa",I157="Exporta e importa"),'Mi cliente ideal'!$H$7,0)+IF(J157="Sí",'Mi cliente ideal'!$H$8,0))</f>
        <v/>
      </c>
      <c r="Y157" s="26">
        <f>IF($A157="","",IF(X157&gt;='Mi cliente ideal'!$H$33,"A",IF(X157&gt;='Mi cliente ideal'!$H$34,"B","C")))</f>
        <v/>
      </c>
      <c r="Z157" s="27">
        <f>IF(OR($A157="",Q157=""),"",IFERROR(INDEX('Mi cliente ideal'!$H$24:$H$30,MATCH(Q157,'Mi cliente ideal'!$G$24:$G$30,0)),""))</f>
        <v/>
      </c>
      <c r="AA157" s="28">
        <f>IF(AND(ISNUMBER(R157),ISNUMBER(Z157)),R157*Z157,0)</f>
        <v/>
      </c>
      <c r="AB157" s="26">
        <f>IF(OR($A157="",NOT(ISNUMBER(S157))),"",TODAY()-S157)</f>
        <v/>
      </c>
      <c r="AC157" s="26">
        <f>IF(OR($A157="",Q157="Ganado",Q157="Perdido"),"",IF(AND(ISNUMBER(U157),U157&lt;TODAY()),"Acción vencida",IF(AND(ISNUMBER(AB157),AB157&gt;'Mi cliente ideal'!$H$35),"Sin contacto","")))</f>
        <v/>
      </c>
      <c r="AD157" s="27">
        <f>IF($A157="","",COUNTA(F157:O157)/10)</f>
        <v/>
      </c>
      <c r="AE157" s="26">
        <f>IF($A157="","",X157+(1000-ROW())/100000)</f>
        <v/>
      </c>
    </row>
    <row r="158">
      <c r="A158" s="20" t="n"/>
      <c r="B158" s="21" t="n"/>
      <c r="C158" s="20" t="n"/>
      <c r="D158" s="20" t="n"/>
      <c r="E158" s="20" t="n"/>
      <c r="F158" s="22" t="n"/>
      <c r="G158" s="22" t="n"/>
      <c r="H158" s="22" t="n"/>
      <c r="I158" s="23" t="n"/>
      <c r="J158" s="23" t="n"/>
      <c r="K158" s="23" t="n"/>
      <c r="L158" s="23" t="n"/>
      <c r="M158" s="23" t="n"/>
      <c r="N158" s="23" t="n"/>
      <c r="O158" s="23" t="n"/>
      <c r="P158" s="20" t="n"/>
      <c r="Q158" s="20" t="n"/>
      <c r="R158" s="24" t="n"/>
      <c r="S158" s="25" t="n"/>
      <c r="T158" s="20" t="n"/>
      <c r="U158" s="25" t="n"/>
      <c r="V158" s="20" t="n"/>
      <c r="W158" s="26">
        <f>IF($A158="","",IF(G158="","Sin ranking",IF(G158&lt;=1000,"Top 1,000",IF(G158&lt;=10000,"Top 10,000",IF(G158&lt;=100000,"Top 100,000","Fuera del Top")))))</f>
        <v/>
      </c>
      <c r="X158" s="26">
        <f>IF($A158="","",IF(COUNTIFS('Mi cliente ideal'!$A$5:$A$23,C158,'Mi cliente ideal'!$B$5:$B$23,"Sí")&gt;0,'Mi cliente ideal'!$H$5,0)+IF(COUNTIFS('Mi cliente ideal'!$D$5:$D$29,D158,'Mi cliente ideal'!$E$5:$E$29,"Sí")&gt;0,'Mi cliente ideal'!$H$6,0)+IFERROR(INDEX('Mi cliente ideal'!$H$11:$H$14,MATCH(E158,'Mi cliente ideal'!$G$11:$G$14,0)),0)+IFERROR(INDEX('Mi cliente ideal'!$H$17:$H$21,MATCH(W158,'Mi cliente ideal'!$G$17:$G$21,0)),0)+IF(OR(I158="Exporta",I158="Importa",I158="Exporta e importa"),'Mi cliente ideal'!$H$7,0)+IF(J158="Sí",'Mi cliente ideal'!$H$8,0))</f>
        <v/>
      </c>
      <c r="Y158" s="26">
        <f>IF($A158="","",IF(X158&gt;='Mi cliente ideal'!$H$33,"A",IF(X158&gt;='Mi cliente ideal'!$H$34,"B","C")))</f>
        <v/>
      </c>
      <c r="Z158" s="27">
        <f>IF(OR($A158="",Q158=""),"",IFERROR(INDEX('Mi cliente ideal'!$H$24:$H$30,MATCH(Q158,'Mi cliente ideal'!$G$24:$G$30,0)),""))</f>
        <v/>
      </c>
      <c r="AA158" s="28">
        <f>IF(AND(ISNUMBER(R158),ISNUMBER(Z158)),R158*Z158,0)</f>
        <v/>
      </c>
      <c r="AB158" s="26">
        <f>IF(OR($A158="",NOT(ISNUMBER(S158))),"",TODAY()-S158)</f>
        <v/>
      </c>
      <c r="AC158" s="26">
        <f>IF(OR($A158="",Q158="Ganado",Q158="Perdido"),"",IF(AND(ISNUMBER(U158),U158&lt;TODAY()),"Acción vencida",IF(AND(ISNUMBER(AB158),AB158&gt;'Mi cliente ideal'!$H$35),"Sin contacto","")))</f>
        <v/>
      </c>
      <c r="AD158" s="27">
        <f>IF($A158="","",COUNTA(F158:O158)/10)</f>
        <v/>
      </c>
      <c r="AE158" s="26">
        <f>IF($A158="","",X158+(1000-ROW())/100000)</f>
        <v/>
      </c>
    </row>
    <row r="159">
      <c r="A159" s="20" t="n"/>
      <c r="B159" s="21" t="n"/>
      <c r="C159" s="20" t="n"/>
      <c r="D159" s="20" t="n"/>
      <c r="E159" s="20" t="n"/>
      <c r="F159" s="22" t="n"/>
      <c r="G159" s="22" t="n"/>
      <c r="H159" s="22" t="n"/>
      <c r="I159" s="23" t="n"/>
      <c r="J159" s="23" t="n"/>
      <c r="K159" s="23" t="n"/>
      <c r="L159" s="23" t="n"/>
      <c r="M159" s="23" t="n"/>
      <c r="N159" s="23" t="n"/>
      <c r="O159" s="23" t="n"/>
      <c r="P159" s="20" t="n"/>
      <c r="Q159" s="20" t="n"/>
      <c r="R159" s="24" t="n"/>
      <c r="S159" s="25" t="n"/>
      <c r="T159" s="20" t="n"/>
      <c r="U159" s="25" t="n"/>
      <c r="V159" s="20" t="n"/>
      <c r="W159" s="26">
        <f>IF($A159="","",IF(G159="","Sin ranking",IF(G159&lt;=1000,"Top 1,000",IF(G159&lt;=10000,"Top 10,000",IF(G159&lt;=100000,"Top 100,000","Fuera del Top")))))</f>
        <v/>
      </c>
      <c r="X159" s="26">
        <f>IF($A159="","",IF(COUNTIFS('Mi cliente ideal'!$A$5:$A$23,C159,'Mi cliente ideal'!$B$5:$B$23,"Sí")&gt;0,'Mi cliente ideal'!$H$5,0)+IF(COUNTIFS('Mi cliente ideal'!$D$5:$D$29,D159,'Mi cliente ideal'!$E$5:$E$29,"Sí")&gt;0,'Mi cliente ideal'!$H$6,0)+IFERROR(INDEX('Mi cliente ideal'!$H$11:$H$14,MATCH(E159,'Mi cliente ideal'!$G$11:$G$14,0)),0)+IFERROR(INDEX('Mi cliente ideal'!$H$17:$H$21,MATCH(W159,'Mi cliente ideal'!$G$17:$G$21,0)),0)+IF(OR(I159="Exporta",I159="Importa",I159="Exporta e importa"),'Mi cliente ideal'!$H$7,0)+IF(J159="Sí",'Mi cliente ideal'!$H$8,0))</f>
        <v/>
      </c>
      <c r="Y159" s="26">
        <f>IF($A159="","",IF(X159&gt;='Mi cliente ideal'!$H$33,"A",IF(X159&gt;='Mi cliente ideal'!$H$34,"B","C")))</f>
        <v/>
      </c>
      <c r="Z159" s="27">
        <f>IF(OR($A159="",Q159=""),"",IFERROR(INDEX('Mi cliente ideal'!$H$24:$H$30,MATCH(Q159,'Mi cliente ideal'!$G$24:$G$30,0)),""))</f>
        <v/>
      </c>
      <c r="AA159" s="28">
        <f>IF(AND(ISNUMBER(R159),ISNUMBER(Z159)),R159*Z159,0)</f>
        <v/>
      </c>
      <c r="AB159" s="26">
        <f>IF(OR($A159="",NOT(ISNUMBER(S159))),"",TODAY()-S159)</f>
        <v/>
      </c>
      <c r="AC159" s="26">
        <f>IF(OR($A159="",Q159="Ganado",Q159="Perdido"),"",IF(AND(ISNUMBER(U159),U159&lt;TODAY()),"Acción vencida",IF(AND(ISNUMBER(AB159),AB159&gt;'Mi cliente ideal'!$H$35),"Sin contacto","")))</f>
        <v/>
      </c>
      <c r="AD159" s="27">
        <f>IF($A159="","",COUNTA(F159:O159)/10)</f>
        <v/>
      </c>
      <c r="AE159" s="26">
        <f>IF($A159="","",X159+(1000-ROW())/100000)</f>
        <v/>
      </c>
    </row>
    <row r="160">
      <c r="A160" s="20" t="n"/>
      <c r="B160" s="21" t="n"/>
      <c r="C160" s="20" t="n"/>
      <c r="D160" s="20" t="n"/>
      <c r="E160" s="20" t="n"/>
      <c r="F160" s="22" t="n"/>
      <c r="G160" s="22" t="n"/>
      <c r="H160" s="22" t="n"/>
      <c r="I160" s="23" t="n"/>
      <c r="J160" s="23" t="n"/>
      <c r="K160" s="23" t="n"/>
      <c r="L160" s="23" t="n"/>
      <c r="M160" s="23" t="n"/>
      <c r="N160" s="23" t="n"/>
      <c r="O160" s="23" t="n"/>
      <c r="P160" s="20" t="n"/>
      <c r="Q160" s="20" t="n"/>
      <c r="R160" s="24" t="n"/>
      <c r="S160" s="25" t="n"/>
      <c r="T160" s="20" t="n"/>
      <c r="U160" s="25" t="n"/>
      <c r="V160" s="20" t="n"/>
      <c r="W160" s="26">
        <f>IF($A160="","",IF(G160="","Sin ranking",IF(G160&lt;=1000,"Top 1,000",IF(G160&lt;=10000,"Top 10,000",IF(G160&lt;=100000,"Top 100,000","Fuera del Top")))))</f>
        <v/>
      </c>
      <c r="X160" s="26">
        <f>IF($A160="","",IF(COUNTIFS('Mi cliente ideal'!$A$5:$A$23,C160,'Mi cliente ideal'!$B$5:$B$23,"Sí")&gt;0,'Mi cliente ideal'!$H$5,0)+IF(COUNTIFS('Mi cliente ideal'!$D$5:$D$29,D160,'Mi cliente ideal'!$E$5:$E$29,"Sí")&gt;0,'Mi cliente ideal'!$H$6,0)+IFERROR(INDEX('Mi cliente ideal'!$H$11:$H$14,MATCH(E160,'Mi cliente ideal'!$G$11:$G$14,0)),0)+IFERROR(INDEX('Mi cliente ideal'!$H$17:$H$21,MATCH(W160,'Mi cliente ideal'!$G$17:$G$21,0)),0)+IF(OR(I160="Exporta",I160="Importa",I160="Exporta e importa"),'Mi cliente ideal'!$H$7,0)+IF(J160="Sí",'Mi cliente ideal'!$H$8,0))</f>
        <v/>
      </c>
      <c r="Y160" s="26">
        <f>IF($A160="","",IF(X160&gt;='Mi cliente ideal'!$H$33,"A",IF(X160&gt;='Mi cliente ideal'!$H$34,"B","C")))</f>
        <v/>
      </c>
      <c r="Z160" s="27">
        <f>IF(OR($A160="",Q160=""),"",IFERROR(INDEX('Mi cliente ideal'!$H$24:$H$30,MATCH(Q160,'Mi cliente ideal'!$G$24:$G$30,0)),""))</f>
        <v/>
      </c>
      <c r="AA160" s="28">
        <f>IF(AND(ISNUMBER(R160),ISNUMBER(Z160)),R160*Z160,0)</f>
        <v/>
      </c>
      <c r="AB160" s="26">
        <f>IF(OR($A160="",NOT(ISNUMBER(S160))),"",TODAY()-S160)</f>
        <v/>
      </c>
      <c r="AC160" s="26">
        <f>IF(OR($A160="",Q160="Ganado",Q160="Perdido"),"",IF(AND(ISNUMBER(U160),U160&lt;TODAY()),"Acción vencida",IF(AND(ISNUMBER(AB160),AB160&gt;'Mi cliente ideal'!$H$35),"Sin contacto","")))</f>
        <v/>
      </c>
      <c r="AD160" s="27">
        <f>IF($A160="","",COUNTA(F160:O160)/10)</f>
        <v/>
      </c>
      <c r="AE160" s="26">
        <f>IF($A160="","",X160+(1000-ROW())/100000)</f>
        <v/>
      </c>
    </row>
    <row r="161">
      <c r="A161" s="20" t="n"/>
      <c r="B161" s="21" t="n"/>
      <c r="C161" s="20" t="n"/>
      <c r="D161" s="20" t="n"/>
      <c r="E161" s="20" t="n"/>
      <c r="F161" s="22" t="n"/>
      <c r="G161" s="22" t="n"/>
      <c r="H161" s="22" t="n"/>
      <c r="I161" s="23" t="n"/>
      <c r="J161" s="23" t="n"/>
      <c r="K161" s="23" t="n"/>
      <c r="L161" s="23" t="n"/>
      <c r="M161" s="23" t="n"/>
      <c r="N161" s="23" t="n"/>
      <c r="O161" s="23" t="n"/>
      <c r="P161" s="20" t="n"/>
      <c r="Q161" s="20" t="n"/>
      <c r="R161" s="24" t="n"/>
      <c r="S161" s="25" t="n"/>
      <c r="T161" s="20" t="n"/>
      <c r="U161" s="25" t="n"/>
      <c r="V161" s="20" t="n"/>
      <c r="W161" s="26">
        <f>IF($A161="","",IF(G161="","Sin ranking",IF(G161&lt;=1000,"Top 1,000",IF(G161&lt;=10000,"Top 10,000",IF(G161&lt;=100000,"Top 100,000","Fuera del Top")))))</f>
        <v/>
      </c>
      <c r="X161" s="26">
        <f>IF($A161="","",IF(COUNTIFS('Mi cliente ideal'!$A$5:$A$23,C161,'Mi cliente ideal'!$B$5:$B$23,"Sí")&gt;0,'Mi cliente ideal'!$H$5,0)+IF(COUNTIFS('Mi cliente ideal'!$D$5:$D$29,D161,'Mi cliente ideal'!$E$5:$E$29,"Sí")&gt;0,'Mi cliente ideal'!$H$6,0)+IFERROR(INDEX('Mi cliente ideal'!$H$11:$H$14,MATCH(E161,'Mi cliente ideal'!$G$11:$G$14,0)),0)+IFERROR(INDEX('Mi cliente ideal'!$H$17:$H$21,MATCH(W161,'Mi cliente ideal'!$G$17:$G$21,0)),0)+IF(OR(I161="Exporta",I161="Importa",I161="Exporta e importa"),'Mi cliente ideal'!$H$7,0)+IF(J161="Sí",'Mi cliente ideal'!$H$8,0))</f>
        <v/>
      </c>
      <c r="Y161" s="26">
        <f>IF($A161="","",IF(X161&gt;='Mi cliente ideal'!$H$33,"A",IF(X161&gt;='Mi cliente ideal'!$H$34,"B","C")))</f>
        <v/>
      </c>
      <c r="Z161" s="27">
        <f>IF(OR($A161="",Q161=""),"",IFERROR(INDEX('Mi cliente ideal'!$H$24:$H$30,MATCH(Q161,'Mi cliente ideal'!$G$24:$G$30,0)),""))</f>
        <v/>
      </c>
      <c r="AA161" s="28">
        <f>IF(AND(ISNUMBER(R161),ISNUMBER(Z161)),R161*Z161,0)</f>
        <v/>
      </c>
      <c r="AB161" s="26">
        <f>IF(OR($A161="",NOT(ISNUMBER(S161))),"",TODAY()-S161)</f>
        <v/>
      </c>
      <c r="AC161" s="26">
        <f>IF(OR($A161="",Q161="Ganado",Q161="Perdido"),"",IF(AND(ISNUMBER(U161),U161&lt;TODAY()),"Acción vencida",IF(AND(ISNUMBER(AB161),AB161&gt;'Mi cliente ideal'!$H$35),"Sin contacto","")))</f>
        <v/>
      </c>
      <c r="AD161" s="27">
        <f>IF($A161="","",COUNTA(F161:O161)/10)</f>
        <v/>
      </c>
      <c r="AE161" s="26">
        <f>IF($A161="","",X161+(1000-ROW())/100000)</f>
        <v/>
      </c>
    </row>
    <row r="162">
      <c r="A162" s="20" t="n"/>
      <c r="B162" s="21" t="n"/>
      <c r="C162" s="20" t="n"/>
      <c r="D162" s="20" t="n"/>
      <c r="E162" s="20" t="n"/>
      <c r="F162" s="22" t="n"/>
      <c r="G162" s="22" t="n"/>
      <c r="H162" s="22" t="n"/>
      <c r="I162" s="23" t="n"/>
      <c r="J162" s="23" t="n"/>
      <c r="K162" s="23" t="n"/>
      <c r="L162" s="23" t="n"/>
      <c r="M162" s="23" t="n"/>
      <c r="N162" s="23" t="n"/>
      <c r="O162" s="23" t="n"/>
      <c r="P162" s="20" t="n"/>
      <c r="Q162" s="20" t="n"/>
      <c r="R162" s="24" t="n"/>
      <c r="S162" s="25" t="n"/>
      <c r="T162" s="20" t="n"/>
      <c r="U162" s="25" t="n"/>
      <c r="V162" s="20" t="n"/>
      <c r="W162" s="26">
        <f>IF($A162="","",IF(G162="","Sin ranking",IF(G162&lt;=1000,"Top 1,000",IF(G162&lt;=10000,"Top 10,000",IF(G162&lt;=100000,"Top 100,000","Fuera del Top")))))</f>
        <v/>
      </c>
      <c r="X162" s="26">
        <f>IF($A162="","",IF(COUNTIFS('Mi cliente ideal'!$A$5:$A$23,C162,'Mi cliente ideal'!$B$5:$B$23,"Sí")&gt;0,'Mi cliente ideal'!$H$5,0)+IF(COUNTIFS('Mi cliente ideal'!$D$5:$D$29,D162,'Mi cliente ideal'!$E$5:$E$29,"Sí")&gt;0,'Mi cliente ideal'!$H$6,0)+IFERROR(INDEX('Mi cliente ideal'!$H$11:$H$14,MATCH(E162,'Mi cliente ideal'!$G$11:$G$14,0)),0)+IFERROR(INDEX('Mi cliente ideal'!$H$17:$H$21,MATCH(W162,'Mi cliente ideal'!$G$17:$G$21,0)),0)+IF(OR(I162="Exporta",I162="Importa",I162="Exporta e importa"),'Mi cliente ideal'!$H$7,0)+IF(J162="Sí",'Mi cliente ideal'!$H$8,0))</f>
        <v/>
      </c>
      <c r="Y162" s="26">
        <f>IF($A162="","",IF(X162&gt;='Mi cliente ideal'!$H$33,"A",IF(X162&gt;='Mi cliente ideal'!$H$34,"B","C")))</f>
        <v/>
      </c>
      <c r="Z162" s="27">
        <f>IF(OR($A162="",Q162=""),"",IFERROR(INDEX('Mi cliente ideal'!$H$24:$H$30,MATCH(Q162,'Mi cliente ideal'!$G$24:$G$30,0)),""))</f>
        <v/>
      </c>
      <c r="AA162" s="28">
        <f>IF(AND(ISNUMBER(R162),ISNUMBER(Z162)),R162*Z162,0)</f>
        <v/>
      </c>
      <c r="AB162" s="26">
        <f>IF(OR($A162="",NOT(ISNUMBER(S162))),"",TODAY()-S162)</f>
        <v/>
      </c>
      <c r="AC162" s="26">
        <f>IF(OR($A162="",Q162="Ganado",Q162="Perdido"),"",IF(AND(ISNUMBER(U162),U162&lt;TODAY()),"Acción vencida",IF(AND(ISNUMBER(AB162),AB162&gt;'Mi cliente ideal'!$H$35),"Sin contacto","")))</f>
        <v/>
      </c>
      <c r="AD162" s="27">
        <f>IF($A162="","",COUNTA(F162:O162)/10)</f>
        <v/>
      </c>
      <c r="AE162" s="26">
        <f>IF($A162="","",X162+(1000-ROW())/100000)</f>
        <v/>
      </c>
    </row>
    <row r="163">
      <c r="A163" s="20" t="n"/>
      <c r="B163" s="21" t="n"/>
      <c r="C163" s="20" t="n"/>
      <c r="D163" s="20" t="n"/>
      <c r="E163" s="20" t="n"/>
      <c r="F163" s="22" t="n"/>
      <c r="G163" s="22" t="n"/>
      <c r="H163" s="22" t="n"/>
      <c r="I163" s="23" t="n"/>
      <c r="J163" s="23" t="n"/>
      <c r="K163" s="23" t="n"/>
      <c r="L163" s="23" t="n"/>
      <c r="M163" s="23" t="n"/>
      <c r="N163" s="23" t="n"/>
      <c r="O163" s="23" t="n"/>
      <c r="P163" s="20" t="n"/>
      <c r="Q163" s="20" t="n"/>
      <c r="R163" s="24" t="n"/>
      <c r="S163" s="25" t="n"/>
      <c r="T163" s="20" t="n"/>
      <c r="U163" s="25" t="n"/>
      <c r="V163" s="20" t="n"/>
      <c r="W163" s="26">
        <f>IF($A163="","",IF(G163="","Sin ranking",IF(G163&lt;=1000,"Top 1,000",IF(G163&lt;=10000,"Top 10,000",IF(G163&lt;=100000,"Top 100,000","Fuera del Top")))))</f>
        <v/>
      </c>
      <c r="X163" s="26">
        <f>IF($A163="","",IF(COUNTIFS('Mi cliente ideal'!$A$5:$A$23,C163,'Mi cliente ideal'!$B$5:$B$23,"Sí")&gt;0,'Mi cliente ideal'!$H$5,0)+IF(COUNTIFS('Mi cliente ideal'!$D$5:$D$29,D163,'Mi cliente ideal'!$E$5:$E$29,"Sí")&gt;0,'Mi cliente ideal'!$H$6,0)+IFERROR(INDEX('Mi cliente ideal'!$H$11:$H$14,MATCH(E163,'Mi cliente ideal'!$G$11:$G$14,0)),0)+IFERROR(INDEX('Mi cliente ideal'!$H$17:$H$21,MATCH(W163,'Mi cliente ideal'!$G$17:$G$21,0)),0)+IF(OR(I163="Exporta",I163="Importa",I163="Exporta e importa"),'Mi cliente ideal'!$H$7,0)+IF(J163="Sí",'Mi cliente ideal'!$H$8,0))</f>
        <v/>
      </c>
      <c r="Y163" s="26">
        <f>IF($A163="","",IF(X163&gt;='Mi cliente ideal'!$H$33,"A",IF(X163&gt;='Mi cliente ideal'!$H$34,"B","C")))</f>
        <v/>
      </c>
      <c r="Z163" s="27">
        <f>IF(OR($A163="",Q163=""),"",IFERROR(INDEX('Mi cliente ideal'!$H$24:$H$30,MATCH(Q163,'Mi cliente ideal'!$G$24:$G$30,0)),""))</f>
        <v/>
      </c>
      <c r="AA163" s="28">
        <f>IF(AND(ISNUMBER(R163),ISNUMBER(Z163)),R163*Z163,0)</f>
        <v/>
      </c>
      <c r="AB163" s="26">
        <f>IF(OR($A163="",NOT(ISNUMBER(S163))),"",TODAY()-S163)</f>
        <v/>
      </c>
      <c r="AC163" s="26">
        <f>IF(OR($A163="",Q163="Ganado",Q163="Perdido"),"",IF(AND(ISNUMBER(U163),U163&lt;TODAY()),"Acción vencida",IF(AND(ISNUMBER(AB163),AB163&gt;'Mi cliente ideal'!$H$35),"Sin contacto","")))</f>
        <v/>
      </c>
      <c r="AD163" s="27">
        <f>IF($A163="","",COUNTA(F163:O163)/10)</f>
        <v/>
      </c>
      <c r="AE163" s="26">
        <f>IF($A163="","",X163+(1000-ROW())/100000)</f>
        <v/>
      </c>
    </row>
    <row r="164">
      <c r="A164" s="20" t="n"/>
      <c r="B164" s="21" t="n"/>
      <c r="C164" s="20" t="n"/>
      <c r="D164" s="20" t="n"/>
      <c r="E164" s="20" t="n"/>
      <c r="F164" s="22" t="n"/>
      <c r="G164" s="22" t="n"/>
      <c r="H164" s="22" t="n"/>
      <c r="I164" s="23" t="n"/>
      <c r="J164" s="23" t="n"/>
      <c r="K164" s="23" t="n"/>
      <c r="L164" s="23" t="n"/>
      <c r="M164" s="23" t="n"/>
      <c r="N164" s="23" t="n"/>
      <c r="O164" s="23" t="n"/>
      <c r="P164" s="20" t="n"/>
      <c r="Q164" s="20" t="n"/>
      <c r="R164" s="24" t="n"/>
      <c r="S164" s="25" t="n"/>
      <c r="T164" s="20" t="n"/>
      <c r="U164" s="25" t="n"/>
      <c r="V164" s="20" t="n"/>
      <c r="W164" s="26">
        <f>IF($A164="","",IF(G164="","Sin ranking",IF(G164&lt;=1000,"Top 1,000",IF(G164&lt;=10000,"Top 10,000",IF(G164&lt;=100000,"Top 100,000","Fuera del Top")))))</f>
        <v/>
      </c>
      <c r="X164" s="26">
        <f>IF($A164="","",IF(COUNTIFS('Mi cliente ideal'!$A$5:$A$23,C164,'Mi cliente ideal'!$B$5:$B$23,"Sí")&gt;0,'Mi cliente ideal'!$H$5,0)+IF(COUNTIFS('Mi cliente ideal'!$D$5:$D$29,D164,'Mi cliente ideal'!$E$5:$E$29,"Sí")&gt;0,'Mi cliente ideal'!$H$6,0)+IFERROR(INDEX('Mi cliente ideal'!$H$11:$H$14,MATCH(E164,'Mi cliente ideal'!$G$11:$G$14,0)),0)+IFERROR(INDEX('Mi cliente ideal'!$H$17:$H$21,MATCH(W164,'Mi cliente ideal'!$G$17:$G$21,0)),0)+IF(OR(I164="Exporta",I164="Importa",I164="Exporta e importa"),'Mi cliente ideal'!$H$7,0)+IF(J164="Sí",'Mi cliente ideal'!$H$8,0))</f>
        <v/>
      </c>
      <c r="Y164" s="26">
        <f>IF($A164="","",IF(X164&gt;='Mi cliente ideal'!$H$33,"A",IF(X164&gt;='Mi cliente ideal'!$H$34,"B","C")))</f>
        <v/>
      </c>
      <c r="Z164" s="27">
        <f>IF(OR($A164="",Q164=""),"",IFERROR(INDEX('Mi cliente ideal'!$H$24:$H$30,MATCH(Q164,'Mi cliente ideal'!$G$24:$G$30,0)),""))</f>
        <v/>
      </c>
      <c r="AA164" s="28">
        <f>IF(AND(ISNUMBER(R164),ISNUMBER(Z164)),R164*Z164,0)</f>
        <v/>
      </c>
      <c r="AB164" s="26">
        <f>IF(OR($A164="",NOT(ISNUMBER(S164))),"",TODAY()-S164)</f>
        <v/>
      </c>
      <c r="AC164" s="26">
        <f>IF(OR($A164="",Q164="Ganado",Q164="Perdido"),"",IF(AND(ISNUMBER(U164),U164&lt;TODAY()),"Acción vencida",IF(AND(ISNUMBER(AB164),AB164&gt;'Mi cliente ideal'!$H$35),"Sin contacto","")))</f>
        <v/>
      </c>
      <c r="AD164" s="27">
        <f>IF($A164="","",COUNTA(F164:O164)/10)</f>
        <v/>
      </c>
      <c r="AE164" s="26">
        <f>IF($A164="","",X164+(1000-ROW())/100000)</f>
        <v/>
      </c>
    </row>
    <row r="165">
      <c r="A165" s="20" t="n"/>
      <c r="B165" s="21" t="n"/>
      <c r="C165" s="20" t="n"/>
      <c r="D165" s="20" t="n"/>
      <c r="E165" s="20" t="n"/>
      <c r="F165" s="22" t="n"/>
      <c r="G165" s="22" t="n"/>
      <c r="H165" s="22" t="n"/>
      <c r="I165" s="23" t="n"/>
      <c r="J165" s="23" t="n"/>
      <c r="K165" s="23" t="n"/>
      <c r="L165" s="23" t="n"/>
      <c r="M165" s="23" t="n"/>
      <c r="N165" s="23" t="n"/>
      <c r="O165" s="23" t="n"/>
      <c r="P165" s="20" t="n"/>
      <c r="Q165" s="20" t="n"/>
      <c r="R165" s="24" t="n"/>
      <c r="S165" s="25" t="n"/>
      <c r="T165" s="20" t="n"/>
      <c r="U165" s="25" t="n"/>
      <c r="V165" s="20" t="n"/>
      <c r="W165" s="26">
        <f>IF($A165="","",IF(G165="","Sin ranking",IF(G165&lt;=1000,"Top 1,000",IF(G165&lt;=10000,"Top 10,000",IF(G165&lt;=100000,"Top 100,000","Fuera del Top")))))</f>
        <v/>
      </c>
      <c r="X165" s="26">
        <f>IF($A165="","",IF(COUNTIFS('Mi cliente ideal'!$A$5:$A$23,C165,'Mi cliente ideal'!$B$5:$B$23,"Sí")&gt;0,'Mi cliente ideal'!$H$5,0)+IF(COUNTIFS('Mi cliente ideal'!$D$5:$D$29,D165,'Mi cliente ideal'!$E$5:$E$29,"Sí")&gt;0,'Mi cliente ideal'!$H$6,0)+IFERROR(INDEX('Mi cliente ideal'!$H$11:$H$14,MATCH(E165,'Mi cliente ideal'!$G$11:$G$14,0)),0)+IFERROR(INDEX('Mi cliente ideal'!$H$17:$H$21,MATCH(W165,'Mi cliente ideal'!$G$17:$G$21,0)),0)+IF(OR(I165="Exporta",I165="Importa",I165="Exporta e importa"),'Mi cliente ideal'!$H$7,0)+IF(J165="Sí",'Mi cliente ideal'!$H$8,0))</f>
        <v/>
      </c>
      <c r="Y165" s="26">
        <f>IF($A165="","",IF(X165&gt;='Mi cliente ideal'!$H$33,"A",IF(X165&gt;='Mi cliente ideal'!$H$34,"B","C")))</f>
        <v/>
      </c>
      <c r="Z165" s="27">
        <f>IF(OR($A165="",Q165=""),"",IFERROR(INDEX('Mi cliente ideal'!$H$24:$H$30,MATCH(Q165,'Mi cliente ideal'!$G$24:$G$30,0)),""))</f>
        <v/>
      </c>
      <c r="AA165" s="28">
        <f>IF(AND(ISNUMBER(R165),ISNUMBER(Z165)),R165*Z165,0)</f>
        <v/>
      </c>
      <c r="AB165" s="26">
        <f>IF(OR($A165="",NOT(ISNUMBER(S165))),"",TODAY()-S165)</f>
        <v/>
      </c>
      <c r="AC165" s="26">
        <f>IF(OR($A165="",Q165="Ganado",Q165="Perdido"),"",IF(AND(ISNUMBER(U165),U165&lt;TODAY()),"Acción vencida",IF(AND(ISNUMBER(AB165),AB165&gt;'Mi cliente ideal'!$H$35),"Sin contacto","")))</f>
        <v/>
      </c>
      <c r="AD165" s="27">
        <f>IF($A165="","",COUNTA(F165:O165)/10)</f>
        <v/>
      </c>
      <c r="AE165" s="26">
        <f>IF($A165="","",X165+(1000-ROW())/100000)</f>
        <v/>
      </c>
    </row>
    <row r="166">
      <c r="A166" s="20" t="n"/>
      <c r="B166" s="21" t="n"/>
      <c r="C166" s="20" t="n"/>
      <c r="D166" s="20" t="n"/>
      <c r="E166" s="20" t="n"/>
      <c r="F166" s="22" t="n"/>
      <c r="G166" s="22" t="n"/>
      <c r="H166" s="22" t="n"/>
      <c r="I166" s="23" t="n"/>
      <c r="J166" s="23" t="n"/>
      <c r="K166" s="23" t="n"/>
      <c r="L166" s="23" t="n"/>
      <c r="M166" s="23" t="n"/>
      <c r="N166" s="23" t="n"/>
      <c r="O166" s="23" t="n"/>
      <c r="P166" s="20" t="n"/>
      <c r="Q166" s="20" t="n"/>
      <c r="R166" s="24" t="n"/>
      <c r="S166" s="25" t="n"/>
      <c r="T166" s="20" t="n"/>
      <c r="U166" s="25" t="n"/>
      <c r="V166" s="20" t="n"/>
      <c r="W166" s="26">
        <f>IF($A166="","",IF(G166="","Sin ranking",IF(G166&lt;=1000,"Top 1,000",IF(G166&lt;=10000,"Top 10,000",IF(G166&lt;=100000,"Top 100,000","Fuera del Top")))))</f>
        <v/>
      </c>
      <c r="X166" s="26">
        <f>IF($A166="","",IF(COUNTIFS('Mi cliente ideal'!$A$5:$A$23,C166,'Mi cliente ideal'!$B$5:$B$23,"Sí")&gt;0,'Mi cliente ideal'!$H$5,0)+IF(COUNTIFS('Mi cliente ideal'!$D$5:$D$29,D166,'Mi cliente ideal'!$E$5:$E$29,"Sí")&gt;0,'Mi cliente ideal'!$H$6,0)+IFERROR(INDEX('Mi cliente ideal'!$H$11:$H$14,MATCH(E166,'Mi cliente ideal'!$G$11:$G$14,0)),0)+IFERROR(INDEX('Mi cliente ideal'!$H$17:$H$21,MATCH(W166,'Mi cliente ideal'!$G$17:$G$21,0)),0)+IF(OR(I166="Exporta",I166="Importa",I166="Exporta e importa"),'Mi cliente ideal'!$H$7,0)+IF(J166="Sí",'Mi cliente ideal'!$H$8,0))</f>
        <v/>
      </c>
      <c r="Y166" s="26">
        <f>IF($A166="","",IF(X166&gt;='Mi cliente ideal'!$H$33,"A",IF(X166&gt;='Mi cliente ideal'!$H$34,"B","C")))</f>
        <v/>
      </c>
      <c r="Z166" s="27">
        <f>IF(OR($A166="",Q166=""),"",IFERROR(INDEX('Mi cliente ideal'!$H$24:$H$30,MATCH(Q166,'Mi cliente ideal'!$G$24:$G$30,0)),""))</f>
        <v/>
      </c>
      <c r="AA166" s="28">
        <f>IF(AND(ISNUMBER(R166),ISNUMBER(Z166)),R166*Z166,0)</f>
        <v/>
      </c>
      <c r="AB166" s="26">
        <f>IF(OR($A166="",NOT(ISNUMBER(S166))),"",TODAY()-S166)</f>
        <v/>
      </c>
      <c r="AC166" s="26">
        <f>IF(OR($A166="",Q166="Ganado",Q166="Perdido"),"",IF(AND(ISNUMBER(U166),U166&lt;TODAY()),"Acción vencida",IF(AND(ISNUMBER(AB166),AB166&gt;'Mi cliente ideal'!$H$35),"Sin contacto","")))</f>
        <v/>
      </c>
      <c r="AD166" s="27">
        <f>IF($A166="","",COUNTA(F166:O166)/10)</f>
        <v/>
      </c>
      <c r="AE166" s="26">
        <f>IF($A166="","",X166+(1000-ROW())/100000)</f>
        <v/>
      </c>
    </row>
    <row r="167">
      <c r="A167" s="20" t="n"/>
      <c r="B167" s="21" t="n"/>
      <c r="C167" s="20" t="n"/>
      <c r="D167" s="20" t="n"/>
      <c r="E167" s="20" t="n"/>
      <c r="F167" s="22" t="n"/>
      <c r="G167" s="22" t="n"/>
      <c r="H167" s="22" t="n"/>
      <c r="I167" s="23" t="n"/>
      <c r="J167" s="23" t="n"/>
      <c r="K167" s="23" t="n"/>
      <c r="L167" s="23" t="n"/>
      <c r="M167" s="23" t="n"/>
      <c r="N167" s="23" t="n"/>
      <c r="O167" s="23" t="n"/>
      <c r="P167" s="20" t="n"/>
      <c r="Q167" s="20" t="n"/>
      <c r="R167" s="24" t="n"/>
      <c r="S167" s="25" t="n"/>
      <c r="T167" s="20" t="n"/>
      <c r="U167" s="25" t="n"/>
      <c r="V167" s="20" t="n"/>
      <c r="W167" s="26">
        <f>IF($A167="","",IF(G167="","Sin ranking",IF(G167&lt;=1000,"Top 1,000",IF(G167&lt;=10000,"Top 10,000",IF(G167&lt;=100000,"Top 100,000","Fuera del Top")))))</f>
        <v/>
      </c>
      <c r="X167" s="26">
        <f>IF($A167="","",IF(COUNTIFS('Mi cliente ideal'!$A$5:$A$23,C167,'Mi cliente ideal'!$B$5:$B$23,"Sí")&gt;0,'Mi cliente ideal'!$H$5,0)+IF(COUNTIFS('Mi cliente ideal'!$D$5:$D$29,D167,'Mi cliente ideal'!$E$5:$E$29,"Sí")&gt;0,'Mi cliente ideal'!$H$6,0)+IFERROR(INDEX('Mi cliente ideal'!$H$11:$H$14,MATCH(E167,'Mi cliente ideal'!$G$11:$G$14,0)),0)+IFERROR(INDEX('Mi cliente ideal'!$H$17:$H$21,MATCH(W167,'Mi cliente ideal'!$G$17:$G$21,0)),0)+IF(OR(I167="Exporta",I167="Importa",I167="Exporta e importa"),'Mi cliente ideal'!$H$7,0)+IF(J167="Sí",'Mi cliente ideal'!$H$8,0))</f>
        <v/>
      </c>
      <c r="Y167" s="26">
        <f>IF($A167="","",IF(X167&gt;='Mi cliente ideal'!$H$33,"A",IF(X167&gt;='Mi cliente ideal'!$H$34,"B","C")))</f>
        <v/>
      </c>
      <c r="Z167" s="27">
        <f>IF(OR($A167="",Q167=""),"",IFERROR(INDEX('Mi cliente ideal'!$H$24:$H$30,MATCH(Q167,'Mi cliente ideal'!$G$24:$G$30,0)),""))</f>
        <v/>
      </c>
      <c r="AA167" s="28">
        <f>IF(AND(ISNUMBER(R167),ISNUMBER(Z167)),R167*Z167,0)</f>
        <v/>
      </c>
      <c r="AB167" s="26">
        <f>IF(OR($A167="",NOT(ISNUMBER(S167))),"",TODAY()-S167)</f>
        <v/>
      </c>
      <c r="AC167" s="26">
        <f>IF(OR($A167="",Q167="Ganado",Q167="Perdido"),"",IF(AND(ISNUMBER(U167),U167&lt;TODAY()),"Acción vencida",IF(AND(ISNUMBER(AB167),AB167&gt;'Mi cliente ideal'!$H$35),"Sin contacto","")))</f>
        <v/>
      </c>
      <c r="AD167" s="27">
        <f>IF($A167="","",COUNTA(F167:O167)/10)</f>
        <v/>
      </c>
      <c r="AE167" s="26">
        <f>IF($A167="","",X167+(1000-ROW())/100000)</f>
        <v/>
      </c>
    </row>
    <row r="168">
      <c r="A168" s="20" t="n"/>
      <c r="B168" s="21" t="n"/>
      <c r="C168" s="20" t="n"/>
      <c r="D168" s="20" t="n"/>
      <c r="E168" s="20" t="n"/>
      <c r="F168" s="22" t="n"/>
      <c r="G168" s="22" t="n"/>
      <c r="H168" s="22" t="n"/>
      <c r="I168" s="23" t="n"/>
      <c r="J168" s="23" t="n"/>
      <c r="K168" s="23" t="n"/>
      <c r="L168" s="23" t="n"/>
      <c r="M168" s="23" t="n"/>
      <c r="N168" s="23" t="n"/>
      <c r="O168" s="23" t="n"/>
      <c r="P168" s="20" t="n"/>
      <c r="Q168" s="20" t="n"/>
      <c r="R168" s="24" t="n"/>
      <c r="S168" s="25" t="n"/>
      <c r="T168" s="20" t="n"/>
      <c r="U168" s="25" t="n"/>
      <c r="V168" s="20" t="n"/>
      <c r="W168" s="26">
        <f>IF($A168="","",IF(G168="","Sin ranking",IF(G168&lt;=1000,"Top 1,000",IF(G168&lt;=10000,"Top 10,000",IF(G168&lt;=100000,"Top 100,000","Fuera del Top")))))</f>
        <v/>
      </c>
      <c r="X168" s="26">
        <f>IF($A168="","",IF(COUNTIFS('Mi cliente ideal'!$A$5:$A$23,C168,'Mi cliente ideal'!$B$5:$B$23,"Sí")&gt;0,'Mi cliente ideal'!$H$5,0)+IF(COUNTIFS('Mi cliente ideal'!$D$5:$D$29,D168,'Mi cliente ideal'!$E$5:$E$29,"Sí")&gt;0,'Mi cliente ideal'!$H$6,0)+IFERROR(INDEX('Mi cliente ideal'!$H$11:$H$14,MATCH(E168,'Mi cliente ideal'!$G$11:$G$14,0)),0)+IFERROR(INDEX('Mi cliente ideal'!$H$17:$H$21,MATCH(W168,'Mi cliente ideal'!$G$17:$G$21,0)),0)+IF(OR(I168="Exporta",I168="Importa",I168="Exporta e importa"),'Mi cliente ideal'!$H$7,0)+IF(J168="Sí",'Mi cliente ideal'!$H$8,0))</f>
        <v/>
      </c>
      <c r="Y168" s="26">
        <f>IF($A168="","",IF(X168&gt;='Mi cliente ideal'!$H$33,"A",IF(X168&gt;='Mi cliente ideal'!$H$34,"B","C")))</f>
        <v/>
      </c>
      <c r="Z168" s="27">
        <f>IF(OR($A168="",Q168=""),"",IFERROR(INDEX('Mi cliente ideal'!$H$24:$H$30,MATCH(Q168,'Mi cliente ideal'!$G$24:$G$30,0)),""))</f>
        <v/>
      </c>
      <c r="AA168" s="28">
        <f>IF(AND(ISNUMBER(R168),ISNUMBER(Z168)),R168*Z168,0)</f>
        <v/>
      </c>
      <c r="AB168" s="26">
        <f>IF(OR($A168="",NOT(ISNUMBER(S168))),"",TODAY()-S168)</f>
        <v/>
      </c>
      <c r="AC168" s="26">
        <f>IF(OR($A168="",Q168="Ganado",Q168="Perdido"),"",IF(AND(ISNUMBER(U168),U168&lt;TODAY()),"Acción vencida",IF(AND(ISNUMBER(AB168),AB168&gt;'Mi cliente ideal'!$H$35),"Sin contacto","")))</f>
        <v/>
      </c>
      <c r="AD168" s="27">
        <f>IF($A168="","",COUNTA(F168:O168)/10)</f>
        <v/>
      </c>
      <c r="AE168" s="26">
        <f>IF($A168="","",X168+(1000-ROW())/100000)</f>
        <v/>
      </c>
    </row>
    <row r="169">
      <c r="A169" s="20" t="n"/>
      <c r="B169" s="21" t="n"/>
      <c r="C169" s="20" t="n"/>
      <c r="D169" s="20" t="n"/>
      <c r="E169" s="20" t="n"/>
      <c r="F169" s="22" t="n"/>
      <c r="G169" s="22" t="n"/>
      <c r="H169" s="22" t="n"/>
      <c r="I169" s="23" t="n"/>
      <c r="J169" s="23" t="n"/>
      <c r="K169" s="23" t="n"/>
      <c r="L169" s="23" t="n"/>
      <c r="M169" s="23" t="n"/>
      <c r="N169" s="23" t="n"/>
      <c r="O169" s="23" t="n"/>
      <c r="P169" s="20" t="n"/>
      <c r="Q169" s="20" t="n"/>
      <c r="R169" s="24" t="n"/>
      <c r="S169" s="25" t="n"/>
      <c r="T169" s="20" t="n"/>
      <c r="U169" s="25" t="n"/>
      <c r="V169" s="20" t="n"/>
      <c r="W169" s="26">
        <f>IF($A169="","",IF(G169="","Sin ranking",IF(G169&lt;=1000,"Top 1,000",IF(G169&lt;=10000,"Top 10,000",IF(G169&lt;=100000,"Top 100,000","Fuera del Top")))))</f>
        <v/>
      </c>
      <c r="X169" s="26">
        <f>IF($A169="","",IF(COUNTIFS('Mi cliente ideal'!$A$5:$A$23,C169,'Mi cliente ideal'!$B$5:$B$23,"Sí")&gt;0,'Mi cliente ideal'!$H$5,0)+IF(COUNTIFS('Mi cliente ideal'!$D$5:$D$29,D169,'Mi cliente ideal'!$E$5:$E$29,"Sí")&gt;0,'Mi cliente ideal'!$H$6,0)+IFERROR(INDEX('Mi cliente ideal'!$H$11:$H$14,MATCH(E169,'Mi cliente ideal'!$G$11:$G$14,0)),0)+IFERROR(INDEX('Mi cliente ideal'!$H$17:$H$21,MATCH(W169,'Mi cliente ideal'!$G$17:$G$21,0)),0)+IF(OR(I169="Exporta",I169="Importa",I169="Exporta e importa"),'Mi cliente ideal'!$H$7,0)+IF(J169="Sí",'Mi cliente ideal'!$H$8,0))</f>
        <v/>
      </c>
      <c r="Y169" s="26">
        <f>IF($A169="","",IF(X169&gt;='Mi cliente ideal'!$H$33,"A",IF(X169&gt;='Mi cliente ideal'!$H$34,"B","C")))</f>
        <v/>
      </c>
      <c r="Z169" s="27">
        <f>IF(OR($A169="",Q169=""),"",IFERROR(INDEX('Mi cliente ideal'!$H$24:$H$30,MATCH(Q169,'Mi cliente ideal'!$G$24:$G$30,0)),""))</f>
        <v/>
      </c>
      <c r="AA169" s="28">
        <f>IF(AND(ISNUMBER(R169),ISNUMBER(Z169)),R169*Z169,0)</f>
        <v/>
      </c>
      <c r="AB169" s="26">
        <f>IF(OR($A169="",NOT(ISNUMBER(S169))),"",TODAY()-S169)</f>
        <v/>
      </c>
      <c r="AC169" s="26">
        <f>IF(OR($A169="",Q169="Ganado",Q169="Perdido"),"",IF(AND(ISNUMBER(U169),U169&lt;TODAY()),"Acción vencida",IF(AND(ISNUMBER(AB169),AB169&gt;'Mi cliente ideal'!$H$35),"Sin contacto","")))</f>
        <v/>
      </c>
      <c r="AD169" s="27">
        <f>IF($A169="","",COUNTA(F169:O169)/10)</f>
        <v/>
      </c>
      <c r="AE169" s="26">
        <f>IF($A169="","",X169+(1000-ROW())/100000)</f>
        <v/>
      </c>
    </row>
    <row r="170">
      <c r="A170" s="20" t="n"/>
      <c r="B170" s="21" t="n"/>
      <c r="C170" s="20" t="n"/>
      <c r="D170" s="20" t="n"/>
      <c r="E170" s="20" t="n"/>
      <c r="F170" s="22" t="n"/>
      <c r="G170" s="22" t="n"/>
      <c r="H170" s="22" t="n"/>
      <c r="I170" s="23" t="n"/>
      <c r="J170" s="23" t="n"/>
      <c r="K170" s="23" t="n"/>
      <c r="L170" s="23" t="n"/>
      <c r="M170" s="23" t="n"/>
      <c r="N170" s="23" t="n"/>
      <c r="O170" s="23" t="n"/>
      <c r="P170" s="20" t="n"/>
      <c r="Q170" s="20" t="n"/>
      <c r="R170" s="24" t="n"/>
      <c r="S170" s="25" t="n"/>
      <c r="T170" s="20" t="n"/>
      <c r="U170" s="25" t="n"/>
      <c r="V170" s="20" t="n"/>
      <c r="W170" s="26">
        <f>IF($A170="","",IF(G170="","Sin ranking",IF(G170&lt;=1000,"Top 1,000",IF(G170&lt;=10000,"Top 10,000",IF(G170&lt;=100000,"Top 100,000","Fuera del Top")))))</f>
        <v/>
      </c>
      <c r="X170" s="26">
        <f>IF($A170="","",IF(COUNTIFS('Mi cliente ideal'!$A$5:$A$23,C170,'Mi cliente ideal'!$B$5:$B$23,"Sí")&gt;0,'Mi cliente ideal'!$H$5,0)+IF(COUNTIFS('Mi cliente ideal'!$D$5:$D$29,D170,'Mi cliente ideal'!$E$5:$E$29,"Sí")&gt;0,'Mi cliente ideal'!$H$6,0)+IFERROR(INDEX('Mi cliente ideal'!$H$11:$H$14,MATCH(E170,'Mi cliente ideal'!$G$11:$G$14,0)),0)+IFERROR(INDEX('Mi cliente ideal'!$H$17:$H$21,MATCH(W170,'Mi cliente ideal'!$G$17:$G$21,0)),0)+IF(OR(I170="Exporta",I170="Importa",I170="Exporta e importa"),'Mi cliente ideal'!$H$7,0)+IF(J170="Sí",'Mi cliente ideal'!$H$8,0))</f>
        <v/>
      </c>
      <c r="Y170" s="26">
        <f>IF($A170="","",IF(X170&gt;='Mi cliente ideal'!$H$33,"A",IF(X170&gt;='Mi cliente ideal'!$H$34,"B","C")))</f>
        <v/>
      </c>
      <c r="Z170" s="27">
        <f>IF(OR($A170="",Q170=""),"",IFERROR(INDEX('Mi cliente ideal'!$H$24:$H$30,MATCH(Q170,'Mi cliente ideal'!$G$24:$G$30,0)),""))</f>
        <v/>
      </c>
      <c r="AA170" s="28">
        <f>IF(AND(ISNUMBER(R170),ISNUMBER(Z170)),R170*Z170,0)</f>
        <v/>
      </c>
      <c r="AB170" s="26">
        <f>IF(OR($A170="",NOT(ISNUMBER(S170))),"",TODAY()-S170)</f>
        <v/>
      </c>
      <c r="AC170" s="26">
        <f>IF(OR($A170="",Q170="Ganado",Q170="Perdido"),"",IF(AND(ISNUMBER(U170),U170&lt;TODAY()),"Acción vencida",IF(AND(ISNUMBER(AB170),AB170&gt;'Mi cliente ideal'!$H$35),"Sin contacto","")))</f>
        <v/>
      </c>
      <c r="AD170" s="27">
        <f>IF($A170="","",COUNTA(F170:O170)/10)</f>
        <v/>
      </c>
      <c r="AE170" s="26">
        <f>IF($A170="","",X170+(1000-ROW())/100000)</f>
        <v/>
      </c>
    </row>
    <row r="171">
      <c r="A171" s="20" t="n"/>
      <c r="B171" s="21" t="n"/>
      <c r="C171" s="20" t="n"/>
      <c r="D171" s="20" t="n"/>
      <c r="E171" s="20" t="n"/>
      <c r="F171" s="22" t="n"/>
      <c r="G171" s="22" t="n"/>
      <c r="H171" s="22" t="n"/>
      <c r="I171" s="23" t="n"/>
      <c r="J171" s="23" t="n"/>
      <c r="K171" s="23" t="n"/>
      <c r="L171" s="23" t="n"/>
      <c r="M171" s="23" t="n"/>
      <c r="N171" s="23" t="n"/>
      <c r="O171" s="23" t="n"/>
      <c r="P171" s="20" t="n"/>
      <c r="Q171" s="20" t="n"/>
      <c r="R171" s="24" t="n"/>
      <c r="S171" s="25" t="n"/>
      <c r="T171" s="20" t="n"/>
      <c r="U171" s="25" t="n"/>
      <c r="V171" s="20" t="n"/>
      <c r="W171" s="26">
        <f>IF($A171="","",IF(G171="","Sin ranking",IF(G171&lt;=1000,"Top 1,000",IF(G171&lt;=10000,"Top 10,000",IF(G171&lt;=100000,"Top 100,000","Fuera del Top")))))</f>
        <v/>
      </c>
      <c r="X171" s="26">
        <f>IF($A171="","",IF(COUNTIFS('Mi cliente ideal'!$A$5:$A$23,C171,'Mi cliente ideal'!$B$5:$B$23,"Sí")&gt;0,'Mi cliente ideal'!$H$5,0)+IF(COUNTIFS('Mi cliente ideal'!$D$5:$D$29,D171,'Mi cliente ideal'!$E$5:$E$29,"Sí")&gt;0,'Mi cliente ideal'!$H$6,0)+IFERROR(INDEX('Mi cliente ideal'!$H$11:$H$14,MATCH(E171,'Mi cliente ideal'!$G$11:$G$14,0)),0)+IFERROR(INDEX('Mi cliente ideal'!$H$17:$H$21,MATCH(W171,'Mi cliente ideal'!$G$17:$G$21,0)),0)+IF(OR(I171="Exporta",I171="Importa",I171="Exporta e importa"),'Mi cliente ideal'!$H$7,0)+IF(J171="Sí",'Mi cliente ideal'!$H$8,0))</f>
        <v/>
      </c>
      <c r="Y171" s="26">
        <f>IF($A171="","",IF(X171&gt;='Mi cliente ideal'!$H$33,"A",IF(X171&gt;='Mi cliente ideal'!$H$34,"B","C")))</f>
        <v/>
      </c>
      <c r="Z171" s="27">
        <f>IF(OR($A171="",Q171=""),"",IFERROR(INDEX('Mi cliente ideal'!$H$24:$H$30,MATCH(Q171,'Mi cliente ideal'!$G$24:$G$30,0)),""))</f>
        <v/>
      </c>
      <c r="AA171" s="28">
        <f>IF(AND(ISNUMBER(R171),ISNUMBER(Z171)),R171*Z171,0)</f>
        <v/>
      </c>
      <c r="AB171" s="26">
        <f>IF(OR($A171="",NOT(ISNUMBER(S171))),"",TODAY()-S171)</f>
        <v/>
      </c>
      <c r="AC171" s="26">
        <f>IF(OR($A171="",Q171="Ganado",Q171="Perdido"),"",IF(AND(ISNUMBER(U171),U171&lt;TODAY()),"Acción vencida",IF(AND(ISNUMBER(AB171),AB171&gt;'Mi cliente ideal'!$H$35),"Sin contacto","")))</f>
        <v/>
      </c>
      <c r="AD171" s="27">
        <f>IF($A171="","",COUNTA(F171:O171)/10)</f>
        <v/>
      </c>
      <c r="AE171" s="26">
        <f>IF($A171="","",X171+(1000-ROW())/100000)</f>
        <v/>
      </c>
    </row>
    <row r="172">
      <c r="A172" s="20" t="n"/>
      <c r="B172" s="21" t="n"/>
      <c r="C172" s="20" t="n"/>
      <c r="D172" s="20" t="n"/>
      <c r="E172" s="20" t="n"/>
      <c r="F172" s="22" t="n"/>
      <c r="G172" s="22" t="n"/>
      <c r="H172" s="22" t="n"/>
      <c r="I172" s="23" t="n"/>
      <c r="J172" s="23" t="n"/>
      <c r="K172" s="23" t="n"/>
      <c r="L172" s="23" t="n"/>
      <c r="M172" s="23" t="n"/>
      <c r="N172" s="23" t="n"/>
      <c r="O172" s="23" t="n"/>
      <c r="P172" s="20" t="n"/>
      <c r="Q172" s="20" t="n"/>
      <c r="R172" s="24" t="n"/>
      <c r="S172" s="25" t="n"/>
      <c r="T172" s="20" t="n"/>
      <c r="U172" s="25" t="n"/>
      <c r="V172" s="20" t="n"/>
      <c r="W172" s="26">
        <f>IF($A172="","",IF(G172="","Sin ranking",IF(G172&lt;=1000,"Top 1,000",IF(G172&lt;=10000,"Top 10,000",IF(G172&lt;=100000,"Top 100,000","Fuera del Top")))))</f>
        <v/>
      </c>
      <c r="X172" s="26">
        <f>IF($A172="","",IF(COUNTIFS('Mi cliente ideal'!$A$5:$A$23,C172,'Mi cliente ideal'!$B$5:$B$23,"Sí")&gt;0,'Mi cliente ideal'!$H$5,0)+IF(COUNTIFS('Mi cliente ideal'!$D$5:$D$29,D172,'Mi cliente ideal'!$E$5:$E$29,"Sí")&gt;0,'Mi cliente ideal'!$H$6,0)+IFERROR(INDEX('Mi cliente ideal'!$H$11:$H$14,MATCH(E172,'Mi cliente ideal'!$G$11:$G$14,0)),0)+IFERROR(INDEX('Mi cliente ideal'!$H$17:$H$21,MATCH(W172,'Mi cliente ideal'!$G$17:$G$21,0)),0)+IF(OR(I172="Exporta",I172="Importa",I172="Exporta e importa"),'Mi cliente ideal'!$H$7,0)+IF(J172="Sí",'Mi cliente ideal'!$H$8,0))</f>
        <v/>
      </c>
      <c r="Y172" s="26">
        <f>IF($A172="","",IF(X172&gt;='Mi cliente ideal'!$H$33,"A",IF(X172&gt;='Mi cliente ideal'!$H$34,"B","C")))</f>
        <v/>
      </c>
      <c r="Z172" s="27">
        <f>IF(OR($A172="",Q172=""),"",IFERROR(INDEX('Mi cliente ideal'!$H$24:$H$30,MATCH(Q172,'Mi cliente ideal'!$G$24:$G$30,0)),""))</f>
        <v/>
      </c>
      <c r="AA172" s="28">
        <f>IF(AND(ISNUMBER(R172),ISNUMBER(Z172)),R172*Z172,0)</f>
        <v/>
      </c>
      <c r="AB172" s="26">
        <f>IF(OR($A172="",NOT(ISNUMBER(S172))),"",TODAY()-S172)</f>
        <v/>
      </c>
      <c r="AC172" s="26">
        <f>IF(OR($A172="",Q172="Ganado",Q172="Perdido"),"",IF(AND(ISNUMBER(U172),U172&lt;TODAY()),"Acción vencida",IF(AND(ISNUMBER(AB172),AB172&gt;'Mi cliente ideal'!$H$35),"Sin contacto","")))</f>
        <v/>
      </c>
      <c r="AD172" s="27">
        <f>IF($A172="","",COUNTA(F172:O172)/10)</f>
        <v/>
      </c>
      <c r="AE172" s="26">
        <f>IF($A172="","",X172+(1000-ROW())/100000)</f>
        <v/>
      </c>
    </row>
    <row r="173">
      <c r="A173" s="20" t="n"/>
      <c r="B173" s="21" t="n"/>
      <c r="C173" s="20" t="n"/>
      <c r="D173" s="20" t="n"/>
      <c r="E173" s="20" t="n"/>
      <c r="F173" s="22" t="n"/>
      <c r="G173" s="22" t="n"/>
      <c r="H173" s="22" t="n"/>
      <c r="I173" s="23" t="n"/>
      <c r="J173" s="23" t="n"/>
      <c r="K173" s="23" t="n"/>
      <c r="L173" s="23" t="n"/>
      <c r="M173" s="23" t="n"/>
      <c r="N173" s="23" t="n"/>
      <c r="O173" s="23" t="n"/>
      <c r="P173" s="20" t="n"/>
      <c r="Q173" s="20" t="n"/>
      <c r="R173" s="24" t="n"/>
      <c r="S173" s="25" t="n"/>
      <c r="T173" s="20" t="n"/>
      <c r="U173" s="25" t="n"/>
      <c r="V173" s="20" t="n"/>
      <c r="W173" s="26">
        <f>IF($A173="","",IF(G173="","Sin ranking",IF(G173&lt;=1000,"Top 1,000",IF(G173&lt;=10000,"Top 10,000",IF(G173&lt;=100000,"Top 100,000","Fuera del Top")))))</f>
        <v/>
      </c>
      <c r="X173" s="26">
        <f>IF($A173="","",IF(COUNTIFS('Mi cliente ideal'!$A$5:$A$23,C173,'Mi cliente ideal'!$B$5:$B$23,"Sí")&gt;0,'Mi cliente ideal'!$H$5,0)+IF(COUNTIFS('Mi cliente ideal'!$D$5:$D$29,D173,'Mi cliente ideal'!$E$5:$E$29,"Sí")&gt;0,'Mi cliente ideal'!$H$6,0)+IFERROR(INDEX('Mi cliente ideal'!$H$11:$H$14,MATCH(E173,'Mi cliente ideal'!$G$11:$G$14,0)),0)+IFERROR(INDEX('Mi cliente ideal'!$H$17:$H$21,MATCH(W173,'Mi cliente ideal'!$G$17:$G$21,0)),0)+IF(OR(I173="Exporta",I173="Importa",I173="Exporta e importa"),'Mi cliente ideal'!$H$7,0)+IF(J173="Sí",'Mi cliente ideal'!$H$8,0))</f>
        <v/>
      </c>
      <c r="Y173" s="26">
        <f>IF($A173="","",IF(X173&gt;='Mi cliente ideal'!$H$33,"A",IF(X173&gt;='Mi cliente ideal'!$H$34,"B","C")))</f>
        <v/>
      </c>
      <c r="Z173" s="27">
        <f>IF(OR($A173="",Q173=""),"",IFERROR(INDEX('Mi cliente ideal'!$H$24:$H$30,MATCH(Q173,'Mi cliente ideal'!$G$24:$G$30,0)),""))</f>
        <v/>
      </c>
      <c r="AA173" s="28">
        <f>IF(AND(ISNUMBER(R173),ISNUMBER(Z173)),R173*Z173,0)</f>
        <v/>
      </c>
      <c r="AB173" s="26">
        <f>IF(OR($A173="",NOT(ISNUMBER(S173))),"",TODAY()-S173)</f>
        <v/>
      </c>
      <c r="AC173" s="26">
        <f>IF(OR($A173="",Q173="Ganado",Q173="Perdido"),"",IF(AND(ISNUMBER(U173),U173&lt;TODAY()),"Acción vencida",IF(AND(ISNUMBER(AB173),AB173&gt;'Mi cliente ideal'!$H$35),"Sin contacto","")))</f>
        <v/>
      </c>
      <c r="AD173" s="27">
        <f>IF($A173="","",COUNTA(F173:O173)/10)</f>
        <v/>
      </c>
      <c r="AE173" s="26">
        <f>IF($A173="","",X173+(1000-ROW())/100000)</f>
        <v/>
      </c>
    </row>
    <row r="174">
      <c r="A174" s="20" t="n"/>
      <c r="B174" s="21" t="n"/>
      <c r="C174" s="20" t="n"/>
      <c r="D174" s="20" t="n"/>
      <c r="E174" s="20" t="n"/>
      <c r="F174" s="22" t="n"/>
      <c r="G174" s="22" t="n"/>
      <c r="H174" s="22" t="n"/>
      <c r="I174" s="23" t="n"/>
      <c r="J174" s="23" t="n"/>
      <c r="K174" s="23" t="n"/>
      <c r="L174" s="23" t="n"/>
      <c r="M174" s="23" t="n"/>
      <c r="N174" s="23" t="n"/>
      <c r="O174" s="23" t="n"/>
      <c r="P174" s="20" t="n"/>
      <c r="Q174" s="20" t="n"/>
      <c r="R174" s="24" t="n"/>
      <c r="S174" s="25" t="n"/>
      <c r="T174" s="20" t="n"/>
      <c r="U174" s="25" t="n"/>
      <c r="V174" s="20" t="n"/>
      <c r="W174" s="26">
        <f>IF($A174="","",IF(G174="","Sin ranking",IF(G174&lt;=1000,"Top 1,000",IF(G174&lt;=10000,"Top 10,000",IF(G174&lt;=100000,"Top 100,000","Fuera del Top")))))</f>
        <v/>
      </c>
      <c r="X174" s="26">
        <f>IF($A174="","",IF(COUNTIFS('Mi cliente ideal'!$A$5:$A$23,C174,'Mi cliente ideal'!$B$5:$B$23,"Sí")&gt;0,'Mi cliente ideal'!$H$5,0)+IF(COUNTIFS('Mi cliente ideal'!$D$5:$D$29,D174,'Mi cliente ideal'!$E$5:$E$29,"Sí")&gt;0,'Mi cliente ideal'!$H$6,0)+IFERROR(INDEX('Mi cliente ideal'!$H$11:$H$14,MATCH(E174,'Mi cliente ideal'!$G$11:$G$14,0)),0)+IFERROR(INDEX('Mi cliente ideal'!$H$17:$H$21,MATCH(W174,'Mi cliente ideal'!$G$17:$G$21,0)),0)+IF(OR(I174="Exporta",I174="Importa",I174="Exporta e importa"),'Mi cliente ideal'!$H$7,0)+IF(J174="Sí",'Mi cliente ideal'!$H$8,0))</f>
        <v/>
      </c>
      <c r="Y174" s="26">
        <f>IF($A174="","",IF(X174&gt;='Mi cliente ideal'!$H$33,"A",IF(X174&gt;='Mi cliente ideal'!$H$34,"B","C")))</f>
        <v/>
      </c>
      <c r="Z174" s="27">
        <f>IF(OR($A174="",Q174=""),"",IFERROR(INDEX('Mi cliente ideal'!$H$24:$H$30,MATCH(Q174,'Mi cliente ideal'!$G$24:$G$30,0)),""))</f>
        <v/>
      </c>
      <c r="AA174" s="28">
        <f>IF(AND(ISNUMBER(R174),ISNUMBER(Z174)),R174*Z174,0)</f>
        <v/>
      </c>
      <c r="AB174" s="26">
        <f>IF(OR($A174="",NOT(ISNUMBER(S174))),"",TODAY()-S174)</f>
        <v/>
      </c>
      <c r="AC174" s="26">
        <f>IF(OR($A174="",Q174="Ganado",Q174="Perdido"),"",IF(AND(ISNUMBER(U174),U174&lt;TODAY()),"Acción vencida",IF(AND(ISNUMBER(AB174),AB174&gt;'Mi cliente ideal'!$H$35),"Sin contacto","")))</f>
        <v/>
      </c>
      <c r="AD174" s="27">
        <f>IF($A174="","",COUNTA(F174:O174)/10)</f>
        <v/>
      </c>
      <c r="AE174" s="26">
        <f>IF($A174="","",X174+(1000-ROW())/100000)</f>
        <v/>
      </c>
    </row>
    <row r="175">
      <c r="A175" s="20" t="n"/>
      <c r="B175" s="21" t="n"/>
      <c r="C175" s="20" t="n"/>
      <c r="D175" s="20" t="n"/>
      <c r="E175" s="20" t="n"/>
      <c r="F175" s="22" t="n"/>
      <c r="G175" s="22" t="n"/>
      <c r="H175" s="22" t="n"/>
      <c r="I175" s="23" t="n"/>
      <c r="J175" s="23" t="n"/>
      <c r="K175" s="23" t="n"/>
      <c r="L175" s="23" t="n"/>
      <c r="M175" s="23" t="n"/>
      <c r="N175" s="23" t="n"/>
      <c r="O175" s="23" t="n"/>
      <c r="P175" s="20" t="n"/>
      <c r="Q175" s="20" t="n"/>
      <c r="R175" s="24" t="n"/>
      <c r="S175" s="25" t="n"/>
      <c r="T175" s="20" t="n"/>
      <c r="U175" s="25" t="n"/>
      <c r="V175" s="20" t="n"/>
      <c r="W175" s="26">
        <f>IF($A175="","",IF(G175="","Sin ranking",IF(G175&lt;=1000,"Top 1,000",IF(G175&lt;=10000,"Top 10,000",IF(G175&lt;=100000,"Top 100,000","Fuera del Top")))))</f>
        <v/>
      </c>
      <c r="X175" s="26">
        <f>IF($A175="","",IF(COUNTIFS('Mi cliente ideal'!$A$5:$A$23,C175,'Mi cliente ideal'!$B$5:$B$23,"Sí")&gt;0,'Mi cliente ideal'!$H$5,0)+IF(COUNTIFS('Mi cliente ideal'!$D$5:$D$29,D175,'Mi cliente ideal'!$E$5:$E$29,"Sí")&gt;0,'Mi cliente ideal'!$H$6,0)+IFERROR(INDEX('Mi cliente ideal'!$H$11:$H$14,MATCH(E175,'Mi cliente ideal'!$G$11:$G$14,0)),0)+IFERROR(INDEX('Mi cliente ideal'!$H$17:$H$21,MATCH(W175,'Mi cliente ideal'!$G$17:$G$21,0)),0)+IF(OR(I175="Exporta",I175="Importa",I175="Exporta e importa"),'Mi cliente ideal'!$H$7,0)+IF(J175="Sí",'Mi cliente ideal'!$H$8,0))</f>
        <v/>
      </c>
      <c r="Y175" s="26">
        <f>IF($A175="","",IF(X175&gt;='Mi cliente ideal'!$H$33,"A",IF(X175&gt;='Mi cliente ideal'!$H$34,"B","C")))</f>
        <v/>
      </c>
      <c r="Z175" s="27">
        <f>IF(OR($A175="",Q175=""),"",IFERROR(INDEX('Mi cliente ideal'!$H$24:$H$30,MATCH(Q175,'Mi cliente ideal'!$G$24:$G$30,0)),""))</f>
        <v/>
      </c>
      <c r="AA175" s="28">
        <f>IF(AND(ISNUMBER(R175),ISNUMBER(Z175)),R175*Z175,0)</f>
        <v/>
      </c>
      <c r="AB175" s="26">
        <f>IF(OR($A175="",NOT(ISNUMBER(S175))),"",TODAY()-S175)</f>
        <v/>
      </c>
      <c r="AC175" s="26">
        <f>IF(OR($A175="",Q175="Ganado",Q175="Perdido"),"",IF(AND(ISNUMBER(U175),U175&lt;TODAY()),"Acción vencida",IF(AND(ISNUMBER(AB175),AB175&gt;'Mi cliente ideal'!$H$35),"Sin contacto","")))</f>
        <v/>
      </c>
      <c r="AD175" s="27">
        <f>IF($A175="","",COUNTA(F175:O175)/10)</f>
        <v/>
      </c>
      <c r="AE175" s="26">
        <f>IF($A175="","",X175+(1000-ROW())/100000)</f>
        <v/>
      </c>
    </row>
    <row r="176">
      <c r="A176" s="20" t="n"/>
      <c r="B176" s="21" t="n"/>
      <c r="C176" s="20" t="n"/>
      <c r="D176" s="20" t="n"/>
      <c r="E176" s="20" t="n"/>
      <c r="F176" s="22" t="n"/>
      <c r="G176" s="22" t="n"/>
      <c r="H176" s="22" t="n"/>
      <c r="I176" s="23" t="n"/>
      <c r="J176" s="23" t="n"/>
      <c r="K176" s="23" t="n"/>
      <c r="L176" s="23" t="n"/>
      <c r="M176" s="23" t="n"/>
      <c r="N176" s="23" t="n"/>
      <c r="O176" s="23" t="n"/>
      <c r="P176" s="20" t="n"/>
      <c r="Q176" s="20" t="n"/>
      <c r="R176" s="24" t="n"/>
      <c r="S176" s="25" t="n"/>
      <c r="T176" s="20" t="n"/>
      <c r="U176" s="25" t="n"/>
      <c r="V176" s="20" t="n"/>
      <c r="W176" s="26">
        <f>IF($A176="","",IF(G176="","Sin ranking",IF(G176&lt;=1000,"Top 1,000",IF(G176&lt;=10000,"Top 10,000",IF(G176&lt;=100000,"Top 100,000","Fuera del Top")))))</f>
        <v/>
      </c>
      <c r="X176" s="26">
        <f>IF($A176="","",IF(COUNTIFS('Mi cliente ideal'!$A$5:$A$23,C176,'Mi cliente ideal'!$B$5:$B$23,"Sí")&gt;0,'Mi cliente ideal'!$H$5,0)+IF(COUNTIFS('Mi cliente ideal'!$D$5:$D$29,D176,'Mi cliente ideal'!$E$5:$E$29,"Sí")&gt;0,'Mi cliente ideal'!$H$6,0)+IFERROR(INDEX('Mi cliente ideal'!$H$11:$H$14,MATCH(E176,'Mi cliente ideal'!$G$11:$G$14,0)),0)+IFERROR(INDEX('Mi cliente ideal'!$H$17:$H$21,MATCH(W176,'Mi cliente ideal'!$G$17:$G$21,0)),0)+IF(OR(I176="Exporta",I176="Importa",I176="Exporta e importa"),'Mi cliente ideal'!$H$7,0)+IF(J176="Sí",'Mi cliente ideal'!$H$8,0))</f>
        <v/>
      </c>
      <c r="Y176" s="26">
        <f>IF($A176="","",IF(X176&gt;='Mi cliente ideal'!$H$33,"A",IF(X176&gt;='Mi cliente ideal'!$H$34,"B","C")))</f>
        <v/>
      </c>
      <c r="Z176" s="27">
        <f>IF(OR($A176="",Q176=""),"",IFERROR(INDEX('Mi cliente ideal'!$H$24:$H$30,MATCH(Q176,'Mi cliente ideal'!$G$24:$G$30,0)),""))</f>
        <v/>
      </c>
      <c r="AA176" s="28">
        <f>IF(AND(ISNUMBER(R176),ISNUMBER(Z176)),R176*Z176,0)</f>
        <v/>
      </c>
      <c r="AB176" s="26">
        <f>IF(OR($A176="",NOT(ISNUMBER(S176))),"",TODAY()-S176)</f>
        <v/>
      </c>
      <c r="AC176" s="26">
        <f>IF(OR($A176="",Q176="Ganado",Q176="Perdido"),"",IF(AND(ISNUMBER(U176),U176&lt;TODAY()),"Acción vencida",IF(AND(ISNUMBER(AB176),AB176&gt;'Mi cliente ideal'!$H$35),"Sin contacto","")))</f>
        <v/>
      </c>
      <c r="AD176" s="27">
        <f>IF($A176="","",COUNTA(F176:O176)/10)</f>
        <v/>
      </c>
      <c r="AE176" s="26">
        <f>IF($A176="","",X176+(1000-ROW())/100000)</f>
        <v/>
      </c>
    </row>
    <row r="177">
      <c r="A177" s="20" t="n"/>
      <c r="B177" s="21" t="n"/>
      <c r="C177" s="20" t="n"/>
      <c r="D177" s="20" t="n"/>
      <c r="E177" s="20" t="n"/>
      <c r="F177" s="22" t="n"/>
      <c r="G177" s="22" t="n"/>
      <c r="H177" s="22" t="n"/>
      <c r="I177" s="23" t="n"/>
      <c r="J177" s="23" t="n"/>
      <c r="K177" s="23" t="n"/>
      <c r="L177" s="23" t="n"/>
      <c r="M177" s="23" t="n"/>
      <c r="N177" s="23" t="n"/>
      <c r="O177" s="23" t="n"/>
      <c r="P177" s="20" t="n"/>
      <c r="Q177" s="20" t="n"/>
      <c r="R177" s="24" t="n"/>
      <c r="S177" s="25" t="n"/>
      <c r="T177" s="20" t="n"/>
      <c r="U177" s="25" t="n"/>
      <c r="V177" s="20" t="n"/>
      <c r="W177" s="26">
        <f>IF($A177="","",IF(G177="","Sin ranking",IF(G177&lt;=1000,"Top 1,000",IF(G177&lt;=10000,"Top 10,000",IF(G177&lt;=100000,"Top 100,000","Fuera del Top")))))</f>
        <v/>
      </c>
      <c r="X177" s="26">
        <f>IF($A177="","",IF(COUNTIFS('Mi cliente ideal'!$A$5:$A$23,C177,'Mi cliente ideal'!$B$5:$B$23,"Sí")&gt;0,'Mi cliente ideal'!$H$5,0)+IF(COUNTIFS('Mi cliente ideal'!$D$5:$D$29,D177,'Mi cliente ideal'!$E$5:$E$29,"Sí")&gt;0,'Mi cliente ideal'!$H$6,0)+IFERROR(INDEX('Mi cliente ideal'!$H$11:$H$14,MATCH(E177,'Mi cliente ideal'!$G$11:$G$14,0)),0)+IFERROR(INDEX('Mi cliente ideal'!$H$17:$H$21,MATCH(W177,'Mi cliente ideal'!$G$17:$G$21,0)),0)+IF(OR(I177="Exporta",I177="Importa",I177="Exporta e importa"),'Mi cliente ideal'!$H$7,0)+IF(J177="Sí",'Mi cliente ideal'!$H$8,0))</f>
        <v/>
      </c>
      <c r="Y177" s="26">
        <f>IF($A177="","",IF(X177&gt;='Mi cliente ideal'!$H$33,"A",IF(X177&gt;='Mi cliente ideal'!$H$34,"B","C")))</f>
        <v/>
      </c>
      <c r="Z177" s="27">
        <f>IF(OR($A177="",Q177=""),"",IFERROR(INDEX('Mi cliente ideal'!$H$24:$H$30,MATCH(Q177,'Mi cliente ideal'!$G$24:$G$30,0)),""))</f>
        <v/>
      </c>
      <c r="AA177" s="28">
        <f>IF(AND(ISNUMBER(R177),ISNUMBER(Z177)),R177*Z177,0)</f>
        <v/>
      </c>
      <c r="AB177" s="26">
        <f>IF(OR($A177="",NOT(ISNUMBER(S177))),"",TODAY()-S177)</f>
        <v/>
      </c>
      <c r="AC177" s="26">
        <f>IF(OR($A177="",Q177="Ganado",Q177="Perdido"),"",IF(AND(ISNUMBER(U177),U177&lt;TODAY()),"Acción vencida",IF(AND(ISNUMBER(AB177),AB177&gt;'Mi cliente ideal'!$H$35),"Sin contacto","")))</f>
        <v/>
      </c>
      <c r="AD177" s="27">
        <f>IF($A177="","",COUNTA(F177:O177)/10)</f>
        <v/>
      </c>
      <c r="AE177" s="26">
        <f>IF($A177="","",X177+(1000-ROW())/100000)</f>
        <v/>
      </c>
    </row>
    <row r="178">
      <c r="A178" s="20" t="n"/>
      <c r="B178" s="21" t="n"/>
      <c r="C178" s="20" t="n"/>
      <c r="D178" s="20" t="n"/>
      <c r="E178" s="20" t="n"/>
      <c r="F178" s="22" t="n"/>
      <c r="G178" s="22" t="n"/>
      <c r="H178" s="22" t="n"/>
      <c r="I178" s="23" t="n"/>
      <c r="J178" s="23" t="n"/>
      <c r="K178" s="23" t="n"/>
      <c r="L178" s="23" t="n"/>
      <c r="M178" s="23" t="n"/>
      <c r="N178" s="23" t="n"/>
      <c r="O178" s="23" t="n"/>
      <c r="P178" s="20" t="n"/>
      <c r="Q178" s="20" t="n"/>
      <c r="R178" s="24" t="n"/>
      <c r="S178" s="25" t="n"/>
      <c r="T178" s="20" t="n"/>
      <c r="U178" s="25" t="n"/>
      <c r="V178" s="20" t="n"/>
      <c r="W178" s="26">
        <f>IF($A178="","",IF(G178="","Sin ranking",IF(G178&lt;=1000,"Top 1,000",IF(G178&lt;=10000,"Top 10,000",IF(G178&lt;=100000,"Top 100,000","Fuera del Top")))))</f>
        <v/>
      </c>
      <c r="X178" s="26">
        <f>IF($A178="","",IF(COUNTIFS('Mi cliente ideal'!$A$5:$A$23,C178,'Mi cliente ideal'!$B$5:$B$23,"Sí")&gt;0,'Mi cliente ideal'!$H$5,0)+IF(COUNTIFS('Mi cliente ideal'!$D$5:$D$29,D178,'Mi cliente ideal'!$E$5:$E$29,"Sí")&gt;0,'Mi cliente ideal'!$H$6,0)+IFERROR(INDEX('Mi cliente ideal'!$H$11:$H$14,MATCH(E178,'Mi cliente ideal'!$G$11:$G$14,0)),0)+IFERROR(INDEX('Mi cliente ideal'!$H$17:$H$21,MATCH(W178,'Mi cliente ideal'!$G$17:$G$21,0)),0)+IF(OR(I178="Exporta",I178="Importa",I178="Exporta e importa"),'Mi cliente ideal'!$H$7,0)+IF(J178="Sí",'Mi cliente ideal'!$H$8,0))</f>
        <v/>
      </c>
      <c r="Y178" s="26">
        <f>IF($A178="","",IF(X178&gt;='Mi cliente ideal'!$H$33,"A",IF(X178&gt;='Mi cliente ideal'!$H$34,"B","C")))</f>
        <v/>
      </c>
      <c r="Z178" s="27">
        <f>IF(OR($A178="",Q178=""),"",IFERROR(INDEX('Mi cliente ideal'!$H$24:$H$30,MATCH(Q178,'Mi cliente ideal'!$G$24:$G$30,0)),""))</f>
        <v/>
      </c>
      <c r="AA178" s="28">
        <f>IF(AND(ISNUMBER(R178),ISNUMBER(Z178)),R178*Z178,0)</f>
        <v/>
      </c>
      <c r="AB178" s="26">
        <f>IF(OR($A178="",NOT(ISNUMBER(S178))),"",TODAY()-S178)</f>
        <v/>
      </c>
      <c r="AC178" s="26">
        <f>IF(OR($A178="",Q178="Ganado",Q178="Perdido"),"",IF(AND(ISNUMBER(U178),U178&lt;TODAY()),"Acción vencida",IF(AND(ISNUMBER(AB178),AB178&gt;'Mi cliente ideal'!$H$35),"Sin contacto","")))</f>
        <v/>
      </c>
      <c r="AD178" s="27">
        <f>IF($A178="","",COUNTA(F178:O178)/10)</f>
        <v/>
      </c>
      <c r="AE178" s="26">
        <f>IF($A178="","",X178+(1000-ROW())/100000)</f>
        <v/>
      </c>
    </row>
    <row r="179">
      <c r="A179" s="20" t="n"/>
      <c r="B179" s="21" t="n"/>
      <c r="C179" s="20" t="n"/>
      <c r="D179" s="20" t="n"/>
      <c r="E179" s="20" t="n"/>
      <c r="F179" s="22" t="n"/>
      <c r="G179" s="22" t="n"/>
      <c r="H179" s="22" t="n"/>
      <c r="I179" s="23" t="n"/>
      <c r="J179" s="23" t="n"/>
      <c r="K179" s="23" t="n"/>
      <c r="L179" s="23" t="n"/>
      <c r="M179" s="23" t="n"/>
      <c r="N179" s="23" t="n"/>
      <c r="O179" s="23" t="n"/>
      <c r="P179" s="20" t="n"/>
      <c r="Q179" s="20" t="n"/>
      <c r="R179" s="24" t="n"/>
      <c r="S179" s="25" t="n"/>
      <c r="T179" s="20" t="n"/>
      <c r="U179" s="25" t="n"/>
      <c r="V179" s="20" t="n"/>
      <c r="W179" s="26">
        <f>IF($A179="","",IF(G179="","Sin ranking",IF(G179&lt;=1000,"Top 1,000",IF(G179&lt;=10000,"Top 10,000",IF(G179&lt;=100000,"Top 100,000","Fuera del Top")))))</f>
        <v/>
      </c>
      <c r="X179" s="26">
        <f>IF($A179="","",IF(COUNTIFS('Mi cliente ideal'!$A$5:$A$23,C179,'Mi cliente ideal'!$B$5:$B$23,"Sí")&gt;0,'Mi cliente ideal'!$H$5,0)+IF(COUNTIFS('Mi cliente ideal'!$D$5:$D$29,D179,'Mi cliente ideal'!$E$5:$E$29,"Sí")&gt;0,'Mi cliente ideal'!$H$6,0)+IFERROR(INDEX('Mi cliente ideal'!$H$11:$H$14,MATCH(E179,'Mi cliente ideal'!$G$11:$G$14,0)),0)+IFERROR(INDEX('Mi cliente ideal'!$H$17:$H$21,MATCH(W179,'Mi cliente ideal'!$G$17:$G$21,0)),0)+IF(OR(I179="Exporta",I179="Importa",I179="Exporta e importa"),'Mi cliente ideal'!$H$7,0)+IF(J179="Sí",'Mi cliente ideal'!$H$8,0))</f>
        <v/>
      </c>
      <c r="Y179" s="26">
        <f>IF($A179="","",IF(X179&gt;='Mi cliente ideal'!$H$33,"A",IF(X179&gt;='Mi cliente ideal'!$H$34,"B","C")))</f>
        <v/>
      </c>
      <c r="Z179" s="27">
        <f>IF(OR($A179="",Q179=""),"",IFERROR(INDEX('Mi cliente ideal'!$H$24:$H$30,MATCH(Q179,'Mi cliente ideal'!$G$24:$G$30,0)),""))</f>
        <v/>
      </c>
      <c r="AA179" s="28">
        <f>IF(AND(ISNUMBER(R179),ISNUMBER(Z179)),R179*Z179,0)</f>
        <v/>
      </c>
      <c r="AB179" s="26">
        <f>IF(OR($A179="",NOT(ISNUMBER(S179))),"",TODAY()-S179)</f>
        <v/>
      </c>
      <c r="AC179" s="26">
        <f>IF(OR($A179="",Q179="Ganado",Q179="Perdido"),"",IF(AND(ISNUMBER(U179),U179&lt;TODAY()),"Acción vencida",IF(AND(ISNUMBER(AB179),AB179&gt;'Mi cliente ideal'!$H$35),"Sin contacto","")))</f>
        <v/>
      </c>
      <c r="AD179" s="27">
        <f>IF($A179="","",COUNTA(F179:O179)/10)</f>
        <v/>
      </c>
      <c r="AE179" s="26">
        <f>IF($A179="","",X179+(1000-ROW())/100000)</f>
        <v/>
      </c>
    </row>
    <row r="180">
      <c r="A180" s="20" t="n"/>
      <c r="B180" s="21" t="n"/>
      <c r="C180" s="20" t="n"/>
      <c r="D180" s="20" t="n"/>
      <c r="E180" s="20" t="n"/>
      <c r="F180" s="22" t="n"/>
      <c r="G180" s="22" t="n"/>
      <c r="H180" s="22" t="n"/>
      <c r="I180" s="23" t="n"/>
      <c r="J180" s="23" t="n"/>
      <c r="K180" s="23" t="n"/>
      <c r="L180" s="23" t="n"/>
      <c r="M180" s="23" t="n"/>
      <c r="N180" s="23" t="n"/>
      <c r="O180" s="23" t="n"/>
      <c r="P180" s="20" t="n"/>
      <c r="Q180" s="20" t="n"/>
      <c r="R180" s="24" t="n"/>
      <c r="S180" s="25" t="n"/>
      <c r="T180" s="20" t="n"/>
      <c r="U180" s="25" t="n"/>
      <c r="V180" s="20" t="n"/>
      <c r="W180" s="26">
        <f>IF($A180="","",IF(G180="","Sin ranking",IF(G180&lt;=1000,"Top 1,000",IF(G180&lt;=10000,"Top 10,000",IF(G180&lt;=100000,"Top 100,000","Fuera del Top")))))</f>
        <v/>
      </c>
      <c r="X180" s="26">
        <f>IF($A180="","",IF(COUNTIFS('Mi cliente ideal'!$A$5:$A$23,C180,'Mi cliente ideal'!$B$5:$B$23,"Sí")&gt;0,'Mi cliente ideal'!$H$5,0)+IF(COUNTIFS('Mi cliente ideal'!$D$5:$D$29,D180,'Mi cliente ideal'!$E$5:$E$29,"Sí")&gt;0,'Mi cliente ideal'!$H$6,0)+IFERROR(INDEX('Mi cliente ideal'!$H$11:$H$14,MATCH(E180,'Mi cliente ideal'!$G$11:$G$14,0)),0)+IFERROR(INDEX('Mi cliente ideal'!$H$17:$H$21,MATCH(W180,'Mi cliente ideal'!$G$17:$G$21,0)),0)+IF(OR(I180="Exporta",I180="Importa",I180="Exporta e importa"),'Mi cliente ideal'!$H$7,0)+IF(J180="Sí",'Mi cliente ideal'!$H$8,0))</f>
        <v/>
      </c>
      <c r="Y180" s="26">
        <f>IF($A180="","",IF(X180&gt;='Mi cliente ideal'!$H$33,"A",IF(X180&gt;='Mi cliente ideal'!$H$34,"B","C")))</f>
        <v/>
      </c>
      <c r="Z180" s="27">
        <f>IF(OR($A180="",Q180=""),"",IFERROR(INDEX('Mi cliente ideal'!$H$24:$H$30,MATCH(Q180,'Mi cliente ideal'!$G$24:$G$30,0)),""))</f>
        <v/>
      </c>
      <c r="AA180" s="28">
        <f>IF(AND(ISNUMBER(R180),ISNUMBER(Z180)),R180*Z180,0)</f>
        <v/>
      </c>
      <c r="AB180" s="26">
        <f>IF(OR($A180="",NOT(ISNUMBER(S180))),"",TODAY()-S180)</f>
        <v/>
      </c>
      <c r="AC180" s="26">
        <f>IF(OR($A180="",Q180="Ganado",Q180="Perdido"),"",IF(AND(ISNUMBER(U180),U180&lt;TODAY()),"Acción vencida",IF(AND(ISNUMBER(AB180),AB180&gt;'Mi cliente ideal'!$H$35),"Sin contacto","")))</f>
        <v/>
      </c>
      <c r="AD180" s="27">
        <f>IF($A180="","",COUNTA(F180:O180)/10)</f>
        <v/>
      </c>
      <c r="AE180" s="26">
        <f>IF($A180="","",X180+(1000-ROW())/100000)</f>
        <v/>
      </c>
    </row>
    <row r="181">
      <c r="A181" s="20" t="n"/>
      <c r="B181" s="21" t="n"/>
      <c r="C181" s="20" t="n"/>
      <c r="D181" s="20" t="n"/>
      <c r="E181" s="20" t="n"/>
      <c r="F181" s="22" t="n"/>
      <c r="G181" s="22" t="n"/>
      <c r="H181" s="22" t="n"/>
      <c r="I181" s="23" t="n"/>
      <c r="J181" s="23" t="n"/>
      <c r="K181" s="23" t="n"/>
      <c r="L181" s="23" t="n"/>
      <c r="M181" s="23" t="n"/>
      <c r="N181" s="23" t="n"/>
      <c r="O181" s="23" t="n"/>
      <c r="P181" s="20" t="n"/>
      <c r="Q181" s="20" t="n"/>
      <c r="R181" s="24" t="n"/>
      <c r="S181" s="25" t="n"/>
      <c r="T181" s="20" t="n"/>
      <c r="U181" s="25" t="n"/>
      <c r="V181" s="20" t="n"/>
      <c r="W181" s="26">
        <f>IF($A181="","",IF(G181="","Sin ranking",IF(G181&lt;=1000,"Top 1,000",IF(G181&lt;=10000,"Top 10,000",IF(G181&lt;=100000,"Top 100,000","Fuera del Top")))))</f>
        <v/>
      </c>
      <c r="X181" s="26">
        <f>IF($A181="","",IF(COUNTIFS('Mi cliente ideal'!$A$5:$A$23,C181,'Mi cliente ideal'!$B$5:$B$23,"Sí")&gt;0,'Mi cliente ideal'!$H$5,0)+IF(COUNTIFS('Mi cliente ideal'!$D$5:$D$29,D181,'Mi cliente ideal'!$E$5:$E$29,"Sí")&gt;0,'Mi cliente ideal'!$H$6,0)+IFERROR(INDEX('Mi cliente ideal'!$H$11:$H$14,MATCH(E181,'Mi cliente ideal'!$G$11:$G$14,0)),0)+IFERROR(INDEX('Mi cliente ideal'!$H$17:$H$21,MATCH(W181,'Mi cliente ideal'!$G$17:$G$21,0)),0)+IF(OR(I181="Exporta",I181="Importa",I181="Exporta e importa"),'Mi cliente ideal'!$H$7,0)+IF(J181="Sí",'Mi cliente ideal'!$H$8,0))</f>
        <v/>
      </c>
      <c r="Y181" s="26">
        <f>IF($A181="","",IF(X181&gt;='Mi cliente ideal'!$H$33,"A",IF(X181&gt;='Mi cliente ideal'!$H$34,"B","C")))</f>
        <v/>
      </c>
      <c r="Z181" s="27">
        <f>IF(OR($A181="",Q181=""),"",IFERROR(INDEX('Mi cliente ideal'!$H$24:$H$30,MATCH(Q181,'Mi cliente ideal'!$G$24:$G$30,0)),""))</f>
        <v/>
      </c>
      <c r="AA181" s="28">
        <f>IF(AND(ISNUMBER(R181),ISNUMBER(Z181)),R181*Z181,0)</f>
        <v/>
      </c>
      <c r="AB181" s="26">
        <f>IF(OR($A181="",NOT(ISNUMBER(S181))),"",TODAY()-S181)</f>
        <v/>
      </c>
      <c r="AC181" s="26">
        <f>IF(OR($A181="",Q181="Ganado",Q181="Perdido"),"",IF(AND(ISNUMBER(U181),U181&lt;TODAY()),"Acción vencida",IF(AND(ISNUMBER(AB181),AB181&gt;'Mi cliente ideal'!$H$35),"Sin contacto","")))</f>
        <v/>
      </c>
      <c r="AD181" s="27">
        <f>IF($A181="","",COUNTA(F181:O181)/10)</f>
        <v/>
      </c>
      <c r="AE181" s="26">
        <f>IF($A181="","",X181+(1000-ROW())/100000)</f>
        <v/>
      </c>
    </row>
    <row r="182">
      <c r="A182" s="20" t="n"/>
      <c r="B182" s="21" t="n"/>
      <c r="C182" s="20" t="n"/>
      <c r="D182" s="20" t="n"/>
      <c r="E182" s="20" t="n"/>
      <c r="F182" s="22" t="n"/>
      <c r="G182" s="22" t="n"/>
      <c r="H182" s="22" t="n"/>
      <c r="I182" s="23" t="n"/>
      <c r="J182" s="23" t="n"/>
      <c r="K182" s="23" t="n"/>
      <c r="L182" s="23" t="n"/>
      <c r="M182" s="23" t="n"/>
      <c r="N182" s="23" t="n"/>
      <c r="O182" s="23" t="n"/>
      <c r="P182" s="20" t="n"/>
      <c r="Q182" s="20" t="n"/>
      <c r="R182" s="24" t="n"/>
      <c r="S182" s="25" t="n"/>
      <c r="T182" s="20" t="n"/>
      <c r="U182" s="25" t="n"/>
      <c r="V182" s="20" t="n"/>
      <c r="W182" s="26">
        <f>IF($A182="","",IF(G182="","Sin ranking",IF(G182&lt;=1000,"Top 1,000",IF(G182&lt;=10000,"Top 10,000",IF(G182&lt;=100000,"Top 100,000","Fuera del Top")))))</f>
        <v/>
      </c>
      <c r="X182" s="26">
        <f>IF($A182="","",IF(COUNTIFS('Mi cliente ideal'!$A$5:$A$23,C182,'Mi cliente ideal'!$B$5:$B$23,"Sí")&gt;0,'Mi cliente ideal'!$H$5,0)+IF(COUNTIFS('Mi cliente ideal'!$D$5:$D$29,D182,'Mi cliente ideal'!$E$5:$E$29,"Sí")&gt;0,'Mi cliente ideal'!$H$6,0)+IFERROR(INDEX('Mi cliente ideal'!$H$11:$H$14,MATCH(E182,'Mi cliente ideal'!$G$11:$G$14,0)),0)+IFERROR(INDEX('Mi cliente ideal'!$H$17:$H$21,MATCH(W182,'Mi cliente ideal'!$G$17:$G$21,0)),0)+IF(OR(I182="Exporta",I182="Importa",I182="Exporta e importa"),'Mi cliente ideal'!$H$7,0)+IF(J182="Sí",'Mi cliente ideal'!$H$8,0))</f>
        <v/>
      </c>
      <c r="Y182" s="26">
        <f>IF($A182="","",IF(X182&gt;='Mi cliente ideal'!$H$33,"A",IF(X182&gt;='Mi cliente ideal'!$H$34,"B","C")))</f>
        <v/>
      </c>
      <c r="Z182" s="27">
        <f>IF(OR($A182="",Q182=""),"",IFERROR(INDEX('Mi cliente ideal'!$H$24:$H$30,MATCH(Q182,'Mi cliente ideal'!$G$24:$G$30,0)),""))</f>
        <v/>
      </c>
      <c r="AA182" s="28">
        <f>IF(AND(ISNUMBER(R182),ISNUMBER(Z182)),R182*Z182,0)</f>
        <v/>
      </c>
      <c r="AB182" s="26">
        <f>IF(OR($A182="",NOT(ISNUMBER(S182))),"",TODAY()-S182)</f>
        <v/>
      </c>
      <c r="AC182" s="26">
        <f>IF(OR($A182="",Q182="Ganado",Q182="Perdido"),"",IF(AND(ISNUMBER(U182),U182&lt;TODAY()),"Acción vencida",IF(AND(ISNUMBER(AB182),AB182&gt;'Mi cliente ideal'!$H$35),"Sin contacto","")))</f>
        <v/>
      </c>
      <c r="AD182" s="27">
        <f>IF($A182="","",COUNTA(F182:O182)/10)</f>
        <v/>
      </c>
      <c r="AE182" s="26">
        <f>IF($A182="","",X182+(1000-ROW())/100000)</f>
        <v/>
      </c>
    </row>
    <row r="183">
      <c r="A183" s="20" t="n"/>
      <c r="B183" s="21" t="n"/>
      <c r="C183" s="20" t="n"/>
      <c r="D183" s="20" t="n"/>
      <c r="E183" s="20" t="n"/>
      <c r="F183" s="22" t="n"/>
      <c r="G183" s="22" t="n"/>
      <c r="H183" s="22" t="n"/>
      <c r="I183" s="23" t="n"/>
      <c r="J183" s="23" t="n"/>
      <c r="K183" s="23" t="n"/>
      <c r="L183" s="23" t="n"/>
      <c r="M183" s="23" t="n"/>
      <c r="N183" s="23" t="n"/>
      <c r="O183" s="23" t="n"/>
      <c r="P183" s="20" t="n"/>
      <c r="Q183" s="20" t="n"/>
      <c r="R183" s="24" t="n"/>
      <c r="S183" s="25" t="n"/>
      <c r="T183" s="20" t="n"/>
      <c r="U183" s="25" t="n"/>
      <c r="V183" s="20" t="n"/>
      <c r="W183" s="26">
        <f>IF($A183="","",IF(G183="","Sin ranking",IF(G183&lt;=1000,"Top 1,000",IF(G183&lt;=10000,"Top 10,000",IF(G183&lt;=100000,"Top 100,000","Fuera del Top")))))</f>
        <v/>
      </c>
      <c r="X183" s="26">
        <f>IF($A183="","",IF(COUNTIFS('Mi cliente ideal'!$A$5:$A$23,C183,'Mi cliente ideal'!$B$5:$B$23,"Sí")&gt;0,'Mi cliente ideal'!$H$5,0)+IF(COUNTIFS('Mi cliente ideal'!$D$5:$D$29,D183,'Mi cliente ideal'!$E$5:$E$29,"Sí")&gt;0,'Mi cliente ideal'!$H$6,0)+IFERROR(INDEX('Mi cliente ideal'!$H$11:$H$14,MATCH(E183,'Mi cliente ideal'!$G$11:$G$14,0)),0)+IFERROR(INDEX('Mi cliente ideal'!$H$17:$H$21,MATCH(W183,'Mi cliente ideal'!$G$17:$G$21,0)),0)+IF(OR(I183="Exporta",I183="Importa",I183="Exporta e importa"),'Mi cliente ideal'!$H$7,0)+IF(J183="Sí",'Mi cliente ideal'!$H$8,0))</f>
        <v/>
      </c>
      <c r="Y183" s="26">
        <f>IF($A183="","",IF(X183&gt;='Mi cliente ideal'!$H$33,"A",IF(X183&gt;='Mi cliente ideal'!$H$34,"B","C")))</f>
        <v/>
      </c>
      <c r="Z183" s="27">
        <f>IF(OR($A183="",Q183=""),"",IFERROR(INDEX('Mi cliente ideal'!$H$24:$H$30,MATCH(Q183,'Mi cliente ideal'!$G$24:$G$30,0)),""))</f>
        <v/>
      </c>
      <c r="AA183" s="28">
        <f>IF(AND(ISNUMBER(R183),ISNUMBER(Z183)),R183*Z183,0)</f>
        <v/>
      </c>
      <c r="AB183" s="26">
        <f>IF(OR($A183="",NOT(ISNUMBER(S183))),"",TODAY()-S183)</f>
        <v/>
      </c>
      <c r="AC183" s="26">
        <f>IF(OR($A183="",Q183="Ganado",Q183="Perdido"),"",IF(AND(ISNUMBER(U183),U183&lt;TODAY()),"Acción vencida",IF(AND(ISNUMBER(AB183),AB183&gt;'Mi cliente ideal'!$H$35),"Sin contacto","")))</f>
        <v/>
      </c>
      <c r="AD183" s="27">
        <f>IF($A183="","",COUNTA(F183:O183)/10)</f>
        <v/>
      </c>
      <c r="AE183" s="26">
        <f>IF($A183="","",X183+(1000-ROW())/100000)</f>
        <v/>
      </c>
    </row>
    <row r="184">
      <c r="A184" s="20" t="n"/>
      <c r="B184" s="21" t="n"/>
      <c r="C184" s="20" t="n"/>
      <c r="D184" s="20" t="n"/>
      <c r="E184" s="20" t="n"/>
      <c r="F184" s="22" t="n"/>
      <c r="G184" s="22" t="n"/>
      <c r="H184" s="22" t="n"/>
      <c r="I184" s="23" t="n"/>
      <c r="J184" s="23" t="n"/>
      <c r="K184" s="23" t="n"/>
      <c r="L184" s="23" t="n"/>
      <c r="M184" s="23" t="n"/>
      <c r="N184" s="23" t="n"/>
      <c r="O184" s="23" t="n"/>
      <c r="P184" s="20" t="n"/>
      <c r="Q184" s="20" t="n"/>
      <c r="R184" s="24" t="n"/>
      <c r="S184" s="25" t="n"/>
      <c r="T184" s="20" t="n"/>
      <c r="U184" s="25" t="n"/>
      <c r="V184" s="20" t="n"/>
      <c r="W184" s="26">
        <f>IF($A184="","",IF(G184="","Sin ranking",IF(G184&lt;=1000,"Top 1,000",IF(G184&lt;=10000,"Top 10,000",IF(G184&lt;=100000,"Top 100,000","Fuera del Top")))))</f>
        <v/>
      </c>
      <c r="X184" s="26">
        <f>IF($A184="","",IF(COUNTIFS('Mi cliente ideal'!$A$5:$A$23,C184,'Mi cliente ideal'!$B$5:$B$23,"Sí")&gt;0,'Mi cliente ideal'!$H$5,0)+IF(COUNTIFS('Mi cliente ideal'!$D$5:$D$29,D184,'Mi cliente ideal'!$E$5:$E$29,"Sí")&gt;0,'Mi cliente ideal'!$H$6,0)+IFERROR(INDEX('Mi cliente ideal'!$H$11:$H$14,MATCH(E184,'Mi cliente ideal'!$G$11:$G$14,0)),0)+IFERROR(INDEX('Mi cliente ideal'!$H$17:$H$21,MATCH(W184,'Mi cliente ideal'!$G$17:$G$21,0)),0)+IF(OR(I184="Exporta",I184="Importa",I184="Exporta e importa"),'Mi cliente ideal'!$H$7,0)+IF(J184="Sí",'Mi cliente ideal'!$H$8,0))</f>
        <v/>
      </c>
      <c r="Y184" s="26">
        <f>IF($A184="","",IF(X184&gt;='Mi cliente ideal'!$H$33,"A",IF(X184&gt;='Mi cliente ideal'!$H$34,"B","C")))</f>
        <v/>
      </c>
      <c r="Z184" s="27">
        <f>IF(OR($A184="",Q184=""),"",IFERROR(INDEX('Mi cliente ideal'!$H$24:$H$30,MATCH(Q184,'Mi cliente ideal'!$G$24:$G$30,0)),""))</f>
        <v/>
      </c>
      <c r="AA184" s="28">
        <f>IF(AND(ISNUMBER(R184),ISNUMBER(Z184)),R184*Z184,0)</f>
        <v/>
      </c>
      <c r="AB184" s="26">
        <f>IF(OR($A184="",NOT(ISNUMBER(S184))),"",TODAY()-S184)</f>
        <v/>
      </c>
      <c r="AC184" s="26">
        <f>IF(OR($A184="",Q184="Ganado",Q184="Perdido"),"",IF(AND(ISNUMBER(U184),U184&lt;TODAY()),"Acción vencida",IF(AND(ISNUMBER(AB184),AB184&gt;'Mi cliente ideal'!$H$35),"Sin contacto","")))</f>
        <v/>
      </c>
      <c r="AD184" s="27">
        <f>IF($A184="","",COUNTA(F184:O184)/10)</f>
        <v/>
      </c>
      <c r="AE184" s="26">
        <f>IF($A184="","",X184+(1000-ROW())/100000)</f>
        <v/>
      </c>
    </row>
    <row r="185">
      <c r="A185" s="20" t="n"/>
      <c r="B185" s="21" t="n"/>
      <c r="C185" s="20" t="n"/>
      <c r="D185" s="20" t="n"/>
      <c r="E185" s="20" t="n"/>
      <c r="F185" s="22" t="n"/>
      <c r="G185" s="22" t="n"/>
      <c r="H185" s="22" t="n"/>
      <c r="I185" s="23" t="n"/>
      <c r="J185" s="23" t="n"/>
      <c r="K185" s="23" t="n"/>
      <c r="L185" s="23" t="n"/>
      <c r="M185" s="23" t="n"/>
      <c r="N185" s="23" t="n"/>
      <c r="O185" s="23" t="n"/>
      <c r="P185" s="20" t="n"/>
      <c r="Q185" s="20" t="n"/>
      <c r="R185" s="24" t="n"/>
      <c r="S185" s="25" t="n"/>
      <c r="T185" s="20" t="n"/>
      <c r="U185" s="25" t="n"/>
      <c r="V185" s="20" t="n"/>
      <c r="W185" s="26">
        <f>IF($A185="","",IF(G185="","Sin ranking",IF(G185&lt;=1000,"Top 1,000",IF(G185&lt;=10000,"Top 10,000",IF(G185&lt;=100000,"Top 100,000","Fuera del Top")))))</f>
        <v/>
      </c>
      <c r="X185" s="26">
        <f>IF($A185="","",IF(COUNTIFS('Mi cliente ideal'!$A$5:$A$23,C185,'Mi cliente ideal'!$B$5:$B$23,"Sí")&gt;0,'Mi cliente ideal'!$H$5,0)+IF(COUNTIFS('Mi cliente ideal'!$D$5:$D$29,D185,'Mi cliente ideal'!$E$5:$E$29,"Sí")&gt;0,'Mi cliente ideal'!$H$6,0)+IFERROR(INDEX('Mi cliente ideal'!$H$11:$H$14,MATCH(E185,'Mi cliente ideal'!$G$11:$G$14,0)),0)+IFERROR(INDEX('Mi cliente ideal'!$H$17:$H$21,MATCH(W185,'Mi cliente ideal'!$G$17:$G$21,0)),0)+IF(OR(I185="Exporta",I185="Importa",I185="Exporta e importa"),'Mi cliente ideal'!$H$7,0)+IF(J185="Sí",'Mi cliente ideal'!$H$8,0))</f>
        <v/>
      </c>
      <c r="Y185" s="26">
        <f>IF($A185="","",IF(X185&gt;='Mi cliente ideal'!$H$33,"A",IF(X185&gt;='Mi cliente ideal'!$H$34,"B","C")))</f>
        <v/>
      </c>
      <c r="Z185" s="27">
        <f>IF(OR($A185="",Q185=""),"",IFERROR(INDEX('Mi cliente ideal'!$H$24:$H$30,MATCH(Q185,'Mi cliente ideal'!$G$24:$G$30,0)),""))</f>
        <v/>
      </c>
      <c r="AA185" s="28">
        <f>IF(AND(ISNUMBER(R185),ISNUMBER(Z185)),R185*Z185,0)</f>
        <v/>
      </c>
      <c r="AB185" s="26">
        <f>IF(OR($A185="",NOT(ISNUMBER(S185))),"",TODAY()-S185)</f>
        <v/>
      </c>
      <c r="AC185" s="26">
        <f>IF(OR($A185="",Q185="Ganado",Q185="Perdido"),"",IF(AND(ISNUMBER(U185),U185&lt;TODAY()),"Acción vencida",IF(AND(ISNUMBER(AB185),AB185&gt;'Mi cliente ideal'!$H$35),"Sin contacto","")))</f>
        <v/>
      </c>
      <c r="AD185" s="27">
        <f>IF($A185="","",COUNTA(F185:O185)/10)</f>
        <v/>
      </c>
      <c r="AE185" s="26">
        <f>IF($A185="","",X185+(1000-ROW())/100000)</f>
        <v/>
      </c>
    </row>
    <row r="186">
      <c r="A186" s="20" t="n"/>
      <c r="B186" s="21" t="n"/>
      <c r="C186" s="20" t="n"/>
      <c r="D186" s="20" t="n"/>
      <c r="E186" s="20" t="n"/>
      <c r="F186" s="22" t="n"/>
      <c r="G186" s="22" t="n"/>
      <c r="H186" s="22" t="n"/>
      <c r="I186" s="23" t="n"/>
      <c r="J186" s="23" t="n"/>
      <c r="K186" s="23" t="n"/>
      <c r="L186" s="23" t="n"/>
      <c r="M186" s="23" t="n"/>
      <c r="N186" s="23" t="n"/>
      <c r="O186" s="23" t="n"/>
      <c r="P186" s="20" t="n"/>
      <c r="Q186" s="20" t="n"/>
      <c r="R186" s="24" t="n"/>
      <c r="S186" s="25" t="n"/>
      <c r="T186" s="20" t="n"/>
      <c r="U186" s="25" t="n"/>
      <c r="V186" s="20" t="n"/>
      <c r="W186" s="26">
        <f>IF($A186="","",IF(G186="","Sin ranking",IF(G186&lt;=1000,"Top 1,000",IF(G186&lt;=10000,"Top 10,000",IF(G186&lt;=100000,"Top 100,000","Fuera del Top")))))</f>
        <v/>
      </c>
      <c r="X186" s="26">
        <f>IF($A186="","",IF(COUNTIFS('Mi cliente ideal'!$A$5:$A$23,C186,'Mi cliente ideal'!$B$5:$B$23,"Sí")&gt;0,'Mi cliente ideal'!$H$5,0)+IF(COUNTIFS('Mi cliente ideal'!$D$5:$D$29,D186,'Mi cliente ideal'!$E$5:$E$29,"Sí")&gt;0,'Mi cliente ideal'!$H$6,0)+IFERROR(INDEX('Mi cliente ideal'!$H$11:$H$14,MATCH(E186,'Mi cliente ideal'!$G$11:$G$14,0)),0)+IFERROR(INDEX('Mi cliente ideal'!$H$17:$H$21,MATCH(W186,'Mi cliente ideal'!$G$17:$G$21,0)),0)+IF(OR(I186="Exporta",I186="Importa",I186="Exporta e importa"),'Mi cliente ideal'!$H$7,0)+IF(J186="Sí",'Mi cliente ideal'!$H$8,0))</f>
        <v/>
      </c>
      <c r="Y186" s="26">
        <f>IF($A186="","",IF(X186&gt;='Mi cliente ideal'!$H$33,"A",IF(X186&gt;='Mi cliente ideal'!$H$34,"B","C")))</f>
        <v/>
      </c>
      <c r="Z186" s="27">
        <f>IF(OR($A186="",Q186=""),"",IFERROR(INDEX('Mi cliente ideal'!$H$24:$H$30,MATCH(Q186,'Mi cliente ideal'!$G$24:$G$30,0)),""))</f>
        <v/>
      </c>
      <c r="AA186" s="28">
        <f>IF(AND(ISNUMBER(R186),ISNUMBER(Z186)),R186*Z186,0)</f>
        <v/>
      </c>
      <c r="AB186" s="26">
        <f>IF(OR($A186="",NOT(ISNUMBER(S186))),"",TODAY()-S186)</f>
        <v/>
      </c>
      <c r="AC186" s="26">
        <f>IF(OR($A186="",Q186="Ganado",Q186="Perdido"),"",IF(AND(ISNUMBER(U186),U186&lt;TODAY()),"Acción vencida",IF(AND(ISNUMBER(AB186),AB186&gt;'Mi cliente ideal'!$H$35),"Sin contacto","")))</f>
        <v/>
      </c>
      <c r="AD186" s="27">
        <f>IF($A186="","",COUNTA(F186:O186)/10)</f>
        <v/>
      </c>
      <c r="AE186" s="26">
        <f>IF($A186="","",X186+(1000-ROW())/100000)</f>
        <v/>
      </c>
    </row>
    <row r="187">
      <c r="A187" s="20" t="n"/>
      <c r="B187" s="21" t="n"/>
      <c r="C187" s="20" t="n"/>
      <c r="D187" s="20" t="n"/>
      <c r="E187" s="20" t="n"/>
      <c r="F187" s="22" t="n"/>
      <c r="G187" s="22" t="n"/>
      <c r="H187" s="22" t="n"/>
      <c r="I187" s="23" t="n"/>
      <c r="J187" s="23" t="n"/>
      <c r="K187" s="23" t="n"/>
      <c r="L187" s="23" t="n"/>
      <c r="M187" s="23" t="n"/>
      <c r="N187" s="23" t="n"/>
      <c r="O187" s="23" t="n"/>
      <c r="P187" s="20" t="n"/>
      <c r="Q187" s="20" t="n"/>
      <c r="R187" s="24" t="n"/>
      <c r="S187" s="25" t="n"/>
      <c r="T187" s="20" t="n"/>
      <c r="U187" s="25" t="n"/>
      <c r="V187" s="20" t="n"/>
      <c r="W187" s="26">
        <f>IF($A187="","",IF(G187="","Sin ranking",IF(G187&lt;=1000,"Top 1,000",IF(G187&lt;=10000,"Top 10,000",IF(G187&lt;=100000,"Top 100,000","Fuera del Top")))))</f>
        <v/>
      </c>
      <c r="X187" s="26">
        <f>IF($A187="","",IF(COUNTIFS('Mi cliente ideal'!$A$5:$A$23,C187,'Mi cliente ideal'!$B$5:$B$23,"Sí")&gt;0,'Mi cliente ideal'!$H$5,0)+IF(COUNTIFS('Mi cliente ideal'!$D$5:$D$29,D187,'Mi cliente ideal'!$E$5:$E$29,"Sí")&gt;0,'Mi cliente ideal'!$H$6,0)+IFERROR(INDEX('Mi cliente ideal'!$H$11:$H$14,MATCH(E187,'Mi cliente ideal'!$G$11:$G$14,0)),0)+IFERROR(INDEX('Mi cliente ideal'!$H$17:$H$21,MATCH(W187,'Mi cliente ideal'!$G$17:$G$21,0)),0)+IF(OR(I187="Exporta",I187="Importa",I187="Exporta e importa"),'Mi cliente ideal'!$H$7,0)+IF(J187="Sí",'Mi cliente ideal'!$H$8,0))</f>
        <v/>
      </c>
      <c r="Y187" s="26">
        <f>IF($A187="","",IF(X187&gt;='Mi cliente ideal'!$H$33,"A",IF(X187&gt;='Mi cliente ideal'!$H$34,"B","C")))</f>
        <v/>
      </c>
      <c r="Z187" s="27">
        <f>IF(OR($A187="",Q187=""),"",IFERROR(INDEX('Mi cliente ideal'!$H$24:$H$30,MATCH(Q187,'Mi cliente ideal'!$G$24:$G$30,0)),""))</f>
        <v/>
      </c>
      <c r="AA187" s="28">
        <f>IF(AND(ISNUMBER(R187),ISNUMBER(Z187)),R187*Z187,0)</f>
        <v/>
      </c>
      <c r="AB187" s="26">
        <f>IF(OR($A187="",NOT(ISNUMBER(S187))),"",TODAY()-S187)</f>
        <v/>
      </c>
      <c r="AC187" s="26">
        <f>IF(OR($A187="",Q187="Ganado",Q187="Perdido"),"",IF(AND(ISNUMBER(U187),U187&lt;TODAY()),"Acción vencida",IF(AND(ISNUMBER(AB187),AB187&gt;'Mi cliente ideal'!$H$35),"Sin contacto","")))</f>
        <v/>
      </c>
      <c r="AD187" s="27">
        <f>IF($A187="","",COUNTA(F187:O187)/10)</f>
        <v/>
      </c>
      <c r="AE187" s="26">
        <f>IF($A187="","",X187+(1000-ROW())/100000)</f>
        <v/>
      </c>
    </row>
    <row r="188">
      <c r="A188" s="20" t="n"/>
      <c r="B188" s="21" t="n"/>
      <c r="C188" s="20" t="n"/>
      <c r="D188" s="20" t="n"/>
      <c r="E188" s="20" t="n"/>
      <c r="F188" s="22" t="n"/>
      <c r="G188" s="22" t="n"/>
      <c r="H188" s="22" t="n"/>
      <c r="I188" s="23" t="n"/>
      <c r="J188" s="23" t="n"/>
      <c r="K188" s="23" t="n"/>
      <c r="L188" s="23" t="n"/>
      <c r="M188" s="23" t="n"/>
      <c r="N188" s="23" t="n"/>
      <c r="O188" s="23" t="n"/>
      <c r="P188" s="20" t="n"/>
      <c r="Q188" s="20" t="n"/>
      <c r="R188" s="24" t="n"/>
      <c r="S188" s="25" t="n"/>
      <c r="T188" s="20" t="n"/>
      <c r="U188" s="25" t="n"/>
      <c r="V188" s="20" t="n"/>
      <c r="W188" s="26">
        <f>IF($A188="","",IF(G188="","Sin ranking",IF(G188&lt;=1000,"Top 1,000",IF(G188&lt;=10000,"Top 10,000",IF(G188&lt;=100000,"Top 100,000","Fuera del Top")))))</f>
        <v/>
      </c>
      <c r="X188" s="26">
        <f>IF($A188="","",IF(COUNTIFS('Mi cliente ideal'!$A$5:$A$23,C188,'Mi cliente ideal'!$B$5:$B$23,"Sí")&gt;0,'Mi cliente ideal'!$H$5,0)+IF(COUNTIFS('Mi cliente ideal'!$D$5:$D$29,D188,'Mi cliente ideal'!$E$5:$E$29,"Sí")&gt;0,'Mi cliente ideal'!$H$6,0)+IFERROR(INDEX('Mi cliente ideal'!$H$11:$H$14,MATCH(E188,'Mi cliente ideal'!$G$11:$G$14,0)),0)+IFERROR(INDEX('Mi cliente ideal'!$H$17:$H$21,MATCH(W188,'Mi cliente ideal'!$G$17:$G$21,0)),0)+IF(OR(I188="Exporta",I188="Importa",I188="Exporta e importa"),'Mi cliente ideal'!$H$7,0)+IF(J188="Sí",'Mi cliente ideal'!$H$8,0))</f>
        <v/>
      </c>
      <c r="Y188" s="26">
        <f>IF($A188="","",IF(X188&gt;='Mi cliente ideal'!$H$33,"A",IF(X188&gt;='Mi cliente ideal'!$H$34,"B","C")))</f>
        <v/>
      </c>
      <c r="Z188" s="27">
        <f>IF(OR($A188="",Q188=""),"",IFERROR(INDEX('Mi cliente ideal'!$H$24:$H$30,MATCH(Q188,'Mi cliente ideal'!$G$24:$G$30,0)),""))</f>
        <v/>
      </c>
      <c r="AA188" s="28">
        <f>IF(AND(ISNUMBER(R188),ISNUMBER(Z188)),R188*Z188,0)</f>
        <v/>
      </c>
      <c r="AB188" s="26">
        <f>IF(OR($A188="",NOT(ISNUMBER(S188))),"",TODAY()-S188)</f>
        <v/>
      </c>
      <c r="AC188" s="26">
        <f>IF(OR($A188="",Q188="Ganado",Q188="Perdido"),"",IF(AND(ISNUMBER(U188),U188&lt;TODAY()),"Acción vencida",IF(AND(ISNUMBER(AB188),AB188&gt;'Mi cliente ideal'!$H$35),"Sin contacto","")))</f>
        <v/>
      </c>
      <c r="AD188" s="27">
        <f>IF($A188="","",COUNTA(F188:O188)/10)</f>
        <v/>
      </c>
      <c r="AE188" s="26">
        <f>IF($A188="","",X188+(1000-ROW())/100000)</f>
        <v/>
      </c>
    </row>
    <row r="189">
      <c r="A189" s="20" t="n"/>
      <c r="B189" s="21" t="n"/>
      <c r="C189" s="20" t="n"/>
      <c r="D189" s="20" t="n"/>
      <c r="E189" s="20" t="n"/>
      <c r="F189" s="22" t="n"/>
      <c r="G189" s="22" t="n"/>
      <c r="H189" s="22" t="n"/>
      <c r="I189" s="23" t="n"/>
      <c r="J189" s="23" t="n"/>
      <c r="K189" s="23" t="n"/>
      <c r="L189" s="23" t="n"/>
      <c r="M189" s="23" t="n"/>
      <c r="N189" s="23" t="n"/>
      <c r="O189" s="23" t="n"/>
      <c r="P189" s="20" t="n"/>
      <c r="Q189" s="20" t="n"/>
      <c r="R189" s="24" t="n"/>
      <c r="S189" s="25" t="n"/>
      <c r="T189" s="20" t="n"/>
      <c r="U189" s="25" t="n"/>
      <c r="V189" s="20" t="n"/>
      <c r="W189" s="26">
        <f>IF($A189="","",IF(G189="","Sin ranking",IF(G189&lt;=1000,"Top 1,000",IF(G189&lt;=10000,"Top 10,000",IF(G189&lt;=100000,"Top 100,000","Fuera del Top")))))</f>
        <v/>
      </c>
      <c r="X189" s="26">
        <f>IF($A189="","",IF(COUNTIFS('Mi cliente ideal'!$A$5:$A$23,C189,'Mi cliente ideal'!$B$5:$B$23,"Sí")&gt;0,'Mi cliente ideal'!$H$5,0)+IF(COUNTIFS('Mi cliente ideal'!$D$5:$D$29,D189,'Mi cliente ideal'!$E$5:$E$29,"Sí")&gt;0,'Mi cliente ideal'!$H$6,0)+IFERROR(INDEX('Mi cliente ideal'!$H$11:$H$14,MATCH(E189,'Mi cliente ideal'!$G$11:$G$14,0)),0)+IFERROR(INDEX('Mi cliente ideal'!$H$17:$H$21,MATCH(W189,'Mi cliente ideal'!$G$17:$G$21,0)),0)+IF(OR(I189="Exporta",I189="Importa",I189="Exporta e importa"),'Mi cliente ideal'!$H$7,0)+IF(J189="Sí",'Mi cliente ideal'!$H$8,0))</f>
        <v/>
      </c>
      <c r="Y189" s="26">
        <f>IF($A189="","",IF(X189&gt;='Mi cliente ideal'!$H$33,"A",IF(X189&gt;='Mi cliente ideal'!$H$34,"B","C")))</f>
        <v/>
      </c>
      <c r="Z189" s="27">
        <f>IF(OR($A189="",Q189=""),"",IFERROR(INDEX('Mi cliente ideal'!$H$24:$H$30,MATCH(Q189,'Mi cliente ideal'!$G$24:$G$30,0)),""))</f>
        <v/>
      </c>
      <c r="AA189" s="28">
        <f>IF(AND(ISNUMBER(R189),ISNUMBER(Z189)),R189*Z189,0)</f>
        <v/>
      </c>
      <c r="AB189" s="26">
        <f>IF(OR($A189="",NOT(ISNUMBER(S189))),"",TODAY()-S189)</f>
        <v/>
      </c>
      <c r="AC189" s="26">
        <f>IF(OR($A189="",Q189="Ganado",Q189="Perdido"),"",IF(AND(ISNUMBER(U189),U189&lt;TODAY()),"Acción vencida",IF(AND(ISNUMBER(AB189),AB189&gt;'Mi cliente ideal'!$H$35),"Sin contacto","")))</f>
        <v/>
      </c>
      <c r="AD189" s="27">
        <f>IF($A189="","",COUNTA(F189:O189)/10)</f>
        <v/>
      </c>
      <c r="AE189" s="26">
        <f>IF($A189="","",X189+(1000-ROW())/100000)</f>
        <v/>
      </c>
    </row>
    <row r="190">
      <c r="A190" s="20" t="n"/>
      <c r="B190" s="21" t="n"/>
      <c r="C190" s="20" t="n"/>
      <c r="D190" s="20" t="n"/>
      <c r="E190" s="20" t="n"/>
      <c r="F190" s="22" t="n"/>
      <c r="G190" s="22" t="n"/>
      <c r="H190" s="22" t="n"/>
      <c r="I190" s="23" t="n"/>
      <c r="J190" s="23" t="n"/>
      <c r="K190" s="23" t="n"/>
      <c r="L190" s="23" t="n"/>
      <c r="M190" s="23" t="n"/>
      <c r="N190" s="23" t="n"/>
      <c r="O190" s="23" t="n"/>
      <c r="P190" s="20" t="n"/>
      <c r="Q190" s="20" t="n"/>
      <c r="R190" s="24" t="n"/>
      <c r="S190" s="25" t="n"/>
      <c r="T190" s="20" t="n"/>
      <c r="U190" s="25" t="n"/>
      <c r="V190" s="20" t="n"/>
      <c r="W190" s="26">
        <f>IF($A190="","",IF(G190="","Sin ranking",IF(G190&lt;=1000,"Top 1,000",IF(G190&lt;=10000,"Top 10,000",IF(G190&lt;=100000,"Top 100,000","Fuera del Top")))))</f>
        <v/>
      </c>
      <c r="X190" s="26">
        <f>IF($A190="","",IF(COUNTIFS('Mi cliente ideal'!$A$5:$A$23,C190,'Mi cliente ideal'!$B$5:$B$23,"Sí")&gt;0,'Mi cliente ideal'!$H$5,0)+IF(COUNTIFS('Mi cliente ideal'!$D$5:$D$29,D190,'Mi cliente ideal'!$E$5:$E$29,"Sí")&gt;0,'Mi cliente ideal'!$H$6,0)+IFERROR(INDEX('Mi cliente ideal'!$H$11:$H$14,MATCH(E190,'Mi cliente ideal'!$G$11:$G$14,0)),0)+IFERROR(INDEX('Mi cliente ideal'!$H$17:$H$21,MATCH(W190,'Mi cliente ideal'!$G$17:$G$21,0)),0)+IF(OR(I190="Exporta",I190="Importa",I190="Exporta e importa"),'Mi cliente ideal'!$H$7,0)+IF(J190="Sí",'Mi cliente ideal'!$H$8,0))</f>
        <v/>
      </c>
      <c r="Y190" s="26">
        <f>IF($A190="","",IF(X190&gt;='Mi cliente ideal'!$H$33,"A",IF(X190&gt;='Mi cliente ideal'!$H$34,"B","C")))</f>
        <v/>
      </c>
      <c r="Z190" s="27">
        <f>IF(OR($A190="",Q190=""),"",IFERROR(INDEX('Mi cliente ideal'!$H$24:$H$30,MATCH(Q190,'Mi cliente ideal'!$G$24:$G$30,0)),""))</f>
        <v/>
      </c>
      <c r="AA190" s="28">
        <f>IF(AND(ISNUMBER(R190),ISNUMBER(Z190)),R190*Z190,0)</f>
        <v/>
      </c>
      <c r="AB190" s="26">
        <f>IF(OR($A190="",NOT(ISNUMBER(S190))),"",TODAY()-S190)</f>
        <v/>
      </c>
      <c r="AC190" s="26">
        <f>IF(OR($A190="",Q190="Ganado",Q190="Perdido"),"",IF(AND(ISNUMBER(U190),U190&lt;TODAY()),"Acción vencida",IF(AND(ISNUMBER(AB190),AB190&gt;'Mi cliente ideal'!$H$35),"Sin contacto","")))</f>
        <v/>
      </c>
      <c r="AD190" s="27">
        <f>IF($A190="","",COUNTA(F190:O190)/10)</f>
        <v/>
      </c>
      <c r="AE190" s="26">
        <f>IF($A190="","",X190+(1000-ROW())/100000)</f>
        <v/>
      </c>
    </row>
    <row r="191">
      <c r="A191" s="20" t="n"/>
      <c r="B191" s="21" t="n"/>
      <c r="C191" s="20" t="n"/>
      <c r="D191" s="20" t="n"/>
      <c r="E191" s="20" t="n"/>
      <c r="F191" s="22" t="n"/>
      <c r="G191" s="22" t="n"/>
      <c r="H191" s="22" t="n"/>
      <c r="I191" s="23" t="n"/>
      <c r="J191" s="23" t="n"/>
      <c r="K191" s="23" t="n"/>
      <c r="L191" s="23" t="n"/>
      <c r="M191" s="23" t="n"/>
      <c r="N191" s="23" t="n"/>
      <c r="O191" s="23" t="n"/>
      <c r="P191" s="20" t="n"/>
      <c r="Q191" s="20" t="n"/>
      <c r="R191" s="24" t="n"/>
      <c r="S191" s="25" t="n"/>
      <c r="T191" s="20" t="n"/>
      <c r="U191" s="25" t="n"/>
      <c r="V191" s="20" t="n"/>
      <c r="W191" s="26">
        <f>IF($A191="","",IF(G191="","Sin ranking",IF(G191&lt;=1000,"Top 1,000",IF(G191&lt;=10000,"Top 10,000",IF(G191&lt;=100000,"Top 100,000","Fuera del Top")))))</f>
        <v/>
      </c>
      <c r="X191" s="26">
        <f>IF($A191="","",IF(COUNTIFS('Mi cliente ideal'!$A$5:$A$23,C191,'Mi cliente ideal'!$B$5:$B$23,"Sí")&gt;0,'Mi cliente ideal'!$H$5,0)+IF(COUNTIFS('Mi cliente ideal'!$D$5:$D$29,D191,'Mi cliente ideal'!$E$5:$E$29,"Sí")&gt;0,'Mi cliente ideal'!$H$6,0)+IFERROR(INDEX('Mi cliente ideal'!$H$11:$H$14,MATCH(E191,'Mi cliente ideal'!$G$11:$G$14,0)),0)+IFERROR(INDEX('Mi cliente ideal'!$H$17:$H$21,MATCH(W191,'Mi cliente ideal'!$G$17:$G$21,0)),0)+IF(OR(I191="Exporta",I191="Importa",I191="Exporta e importa"),'Mi cliente ideal'!$H$7,0)+IF(J191="Sí",'Mi cliente ideal'!$H$8,0))</f>
        <v/>
      </c>
      <c r="Y191" s="26">
        <f>IF($A191="","",IF(X191&gt;='Mi cliente ideal'!$H$33,"A",IF(X191&gt;='Mi cliente ideal'!$H$34,"B","C")))</f>
        <v/>
      </c>
      <c r="Z191" s="27">
        <f>IF(OR($A191="",Q191=""),"",IFERROR(INDEX('Mi cliente ideal'!$H$24:$H$30,MATCH(Q191,'Mi cliente ideal'!$G$24:$G$30,0)),""))</f>
        <v/>
      </c>
      <c r="AA191" s="28">
        <f>IF(AND(ISNUMBER(R191),ISNUMBER(Z191)),R191*Z191,0)</f>
        <v/>
      </c>
      <c r="AB191" s="26">
        <f>IF(OR($A191="",NOT(ISNUMBER(S191))),"",TODAY()-S191)</f>
        <v/>
      </c>
      <c r="AC191" s="26">
        <f>IF(OR($A191="",Q191="Ganado",Q191="Perdido"),"",IF(AND(ISNUMBER(U191),U191&lt;TODAY()),"Acción vencida",IF(AND(ISNUMBER(AB191),AB191&gt;'Mi cliente ideal'!$H$35),"Sin contacto","")))</f>
        <v/>
      </c>
      <c r="AD191" s="27">
        <f>IF($A191="","",COUNTA(F191:O191)/10)</f>
        <v/>
      </c>
      <c r="AE191" s="26">
        <f>IF($A191="","",X191+(1000-ROW())/100000)</f>
        <v/>
      </c>
    </row>
    <row r="192">
      <c r="A192" s="20" t="n"/>
      <c r="B192" s="21" t="n"/>
      <c r="C192" s="20" t="n"/>
      <c r="D192" s="20" t="n"/>
      <c r="E192" s="20" t="n"/>
      <c r="F192" s="22" t="n"/>
      <c r="G192" s="22" t="n"/>
      <c r="H192" s="22" t="n"/>
      <c r="I192" s="23" t="n"/>
      <c r="J192" s="23" t="n"/>
      <c r="K192" s="23" t="n"/>
      <c r="L192" s="23" t="n"/>
      <c r="M192" s="23" t="n"/>
      <c r="N192" s="23" t="n"/>
      <c r="O192" s="23" t="n"/>
      <c r="P192" s="20" t="n"/>
      <c r="Q192" s="20" t="n"/>
      <c r="R192" s="24" t="n"/>
      <c r="S192" s="25" t="n"/>
      <c r="T192" s="20" t="n"/>
      <c r="U192" s="25" t="n"/>
      <c r="V192" s="20" t="n"/>
      <c r="W192" s="26">
        <f>IF($A192="","",IF(G192="","Sin ranking",IF(G192&lt;=1000,"Top 1,000",IF(G192&lt;=10000,"Top 10,000",IF(G192&lt;=100000,"Top 100,000","Fuera del Top")))))</f>
        <v/>
      </c>
      <c r="X192" s="26">
        <f>IF($A192="","",IF(COUNTIFS('Mi cliente ideal'!$A$5:$A$23,C192,'Mi cliente ideal'!$B$5:$B$23,"Sí")&gt;0,'Mi cliente ideal'!$H$5,0)+IF(COUNTIFS('Mi cliente ideal'!$D$5:$D$29,D192,'Mi cliente ideal'!$E$5:$E$29,"Sí")&gt;0,'Mi cliente ideal'!$H$6,0)+IFERROR(INDEX('Mi cliente ideal'!$H$11:$H$14,MATCH(E192,'Mi cliente ideal'!$G$11:$G$14,0)),0)+IFERROR(INDEX('Mi cliente ideal'!$H$17:$H$21,MATCH(W192,'Mi cliente ideal'!$G$17:$G$21,0)),0)+IF(OR(I192="Exporta",I192="Importa",I192="Exporta e importa"),'Mi cliente ideal'!$H$7,0)+IF(J192="Sí",'Mi cliente ideal'!$H$8,0))</f>
        <v/>
      </c>
      <c r="Y192" s="26">
        <f>IF($A192="","",IF(X192&gt;='Mi cliente ideal'!$H$33,"A",IF(X192&gt;='Mi cliente ideal'!$H$34,"B","C")))</f>
        <v/>
      </c>
      <c r="Z192" s="27">
        <f>IF(OR($A192="",Q192=""),"",IFERROR(INDEX('Mi cliente ideal'!$H$24:$H$30,MATCH(Q192,'Mi cliente ideal'!$G$24:$G$30,0)),""))</f>
        <v/>
      </c>
      <c r="AA192" s="28">
        <f>IF(AND(ISNUMBER(R192),ISNUMBER(Z192)),R192*Z192,0)</f>
        <v/>
      </c>
      <c r="AB192" s="26">
        <f>IF(OR($A192="",NOT(ISNUMBER(S192))),"",TODAY()-S192)</f>
        <v/>
      </c>
      <c r="AC192" s="26">
        <f>IF(OR($A192="",Q192="Ganado",Q192="Perdido"),"",IF(AND(ISNUMBER(U192),U192&lt;TODAY()),"Acción vencida",IF(AND(ISNUMBER(AB192),AB192&gt;'Mi cliente ideal'!$H$35),"Sin contacto","")))</f>
        <v/>
      </c>
      <c r="AD192" s="27">
        <f>IF($A192="","",COUNTA(F192:O192)/10)</f>
        <v/>
      </c>
      <c r="AE192" s="26">
        <f>IF($A192="","",X192+(1000-ROW())/100000)</f>
        <v/>
      </c>
    </row>
    <row r="193">
      <c r="A193" s="20" t="n"/>
      <c r="B193" s="21" t="n"/>
      <c r="C193" s="20" t="n"/>
      <c r="D193" s="20" t="n"/>
      <c r="E193" s="20" t="n"/>
      <c r="F193" s="22" t="n"/>
      <c r="G193" s="22" t="n"/>
      <c r="H193" s="22" t="n"/>
      <c r="I193" s="23" t="n"/>
      <c r="J193" s="23" t="n"/>
      <c r="K193" s="23" t="n"/>
      <c r="L193" s="23" t="n"/>
      <c r="M193" s="23" t="n"/>
      <c r="N193" s="23" t="n"/>
      <c r="O193" s="23" t="n"/>
      <c r="P193" s="20" t="n"/>
      <c r="Q193" s="20" t="n"/>
      <c r="R193" s="24" t="n"/>
      <c r="S193" s="25" t="n"/>
      <c r="T193" s="20" t="n"/>
      <c r="U193" s="25" t="n"/>
      <c r="V193" s="20" t="n"/>
      <c r="W193" s="26">
        <f>IF($A193="","",IF(G193="","Sin ranking",IF(G193&lt;=1000,"Top 1,000",IF(G193&lt;=10000,"Top 10,000",IF(G193&lt;=100000,"Top 100,000","Fuera del Top")))))</f>
        <v/>
      </c>
      <c r="X193" s="26">
        <f>IF($A193="","",IF(COUNTIFS('Mi cliente ideal'!$A$5:$A$23,C193,'Mi cliente ideal'!$B$5:$B$23,"Sí")&gt;0,'Mi cliente ideal'!$H$5,0)+IF(COUNTIFS('Mi cliente ideal'!$D$5:$D$29,D193,'Mi cliente ideal'!$E$5:$E$29,"Sí")&gt;0,'Mi cliente ideal'!$H$6,0)+IFERROR(INDEX('Mi cliente ideal'!$H$11:$H$14,MATCH(E193,'Mi cliente ideal'!$G$11:$G$14,0)),0)+IFERROR(INDEX('Mi cliente ideal'!$H$17:$H$21,MATCH(W193,'Mi cliente ideal'!$G$17:$G$21,0)),0)+IF(OR(I193="Exporta",I193="Importa",I193="Exporta e importa"),'Mi cliente ideal'!$H$7,0)+IF(J193="Sí",'Mi cliente ideal'!$H$8,0))</f>
        <v/>
      </c>
      <c r="Y193" s="26">
        <f>IF($A193="","",IF(X193&gt;='Mi cliente ideal'!$H$33,"A",IF(X193&gt;='Mi cliente ideal'!$H$34,"B","C")))</f>
        <v/>
      </c>
      <c r="Z193" s="27">
        <f>IF(OR($A193="",Q193=""),"",IFERROR(INDEX('Mi cliente ideal'!$H$24:$H$30,MATCH(Q193,'Mi cliente ideal'!$G$24:$G$30,0)),""))</f>
        <v/>
      </c>
      <c r="AA193" s="28">
        <f>IF(AND(ISNUMBER(R193),ISNUMBER(Z193)),R193*Z193,0)</f>
        <v/>
      </c>
      <c r="AB193" s="26">
        <f>IF(OR($A193="",NOT(ISNUMBER(S193))),"",TODAY()-S193)</f>
        <v/>
      </c>
      <c r="AC193" s="26">
        <f>IF(OR($A193="",Q193="Ganado",Q193="Perdido"),"",IF(AND(ISNUMBER(U193),U193&lt;TODAY()),"Acción vencida",IF(AND(ISNUMBER(AB193),AB193&gt;'Mi cliente ideal'!$H$35),"Sin contacto","")))</f>
        <v/>
      </c>
      <c r="AD193" s="27">
        <f>IF($A193="","",COUNTA(F193:O193)/10)</f>
        <v/>
      </c>
      <c r="AE193" s="26">
        <f>IF($A193="","",X193+(1000-ROW())/100000)</f>
        <v/>
      </c>
    </row>
    <row r="194">
      <c r="A194" s="20" t="n"/>
      <c r="B194" s="21" t="n"/>
      <c r="C194" s="20" t="n"/>
      <c r="D194" s="20" t="n"/>
      <c r="E194" s="20" t="n"/>
      <c r="F194" s="22" t="n"/>
      <c r="G194" s="22" t="n"/>
      <c r="H194" s="22" t="n"/>
      <c r="I194" s="23" t="n"/>
      <c r="J194" s="23" t="n"/>
      <c r="K194" s="23" t="n"/>
      <c r="L194" s="23" t="n"/>
      <c r="M194" s="23" t="n"/>
      <c r="N194" s="23" t="n"/>
      <c r="O194" s="23" t="n"/>
      <c r="P194" s="20" t="n"/>
      <c r="Q194" s="20" t="n"/>
      <c r="R194" s="24" t="n"/>
      <c r="S194" s="25" t="n"/>
      <c r="T194" s="20" t="n"/>
      <c r="U194" s="25" t="n"/>
      <c r="V194" s="20" t="n"/>
      <c r="W194" s="26">
        <f>IF($A194="","",IF(G194="","Sin ranking",IF(G194&lt;=1000,"Top 1,000",IF(G194&lt;=10000,"Top 10,000",IF(G194&lt;=100000,"Top 100,000","Fuera del Top")))))</f>
        <v/>
      </c>
      <c r="X194" s="26">
        <f>IF($A194="","",IF(COUNTIFS('Mi cliente ideal'!$A$5:$A$23,C194,'Mi cliente ideal'!$B$5:$B$23,"Sí")&gt;0,'Mi cliente ideal'!$H$5,0)+IF(COUNTIFS('Mi cliente ideal'!$D$5:$D$29,D194,'Mi cliente ideal'!$E$5:$E$29,"Sí")&gt;0,'Mi cliente ideal'!$H$6,0)+IFERROR(INDEX('Mi cliente ideal'!$H$11:$H$14,MATCH(E194,'Mi cliente ideal'!$G$11:$G$14,0)),0)+IFERROR(INDEX('Mi cliente ideal'!$H$17:$H$21,MATCH(W194,'Mi cliente ideal'!$G$17:$G$21,0)),0)+IF(OR(I194="Exporta",I194="Importa",I194="Exporta e importa"),'Mi cliente ideal'!$H$7,0)+IF(J194="Sí",'Mi cliente ideal'!$H$8,0))</f>
        <v/>
      </c>
      <c r="Y194" s="26">
        <f>IF($A194="","",IF(X194&gt;='Mi cliente ideal'!$H$33,"A",IF(X194&gt;='Mi cliente ideal'!$H$34,"B","C")))</f>
        <v/>
      </c>
      <c r="Z194" s="27">
        <f>IF(OR($A194="",Q194=""),"",IFERROR(INDEX('Mi cliente ideal'!$H$24:$H$30,MATCH(Q194,'Mi cliente ideal'!$G$24:$G$30,0)),""))</f>
        <v/>
      </c>
      <c r="AA194" s="28">
        <f>IF(AND(ISNUMBER(R194),ISNUMBER(Z194)),R194*Z194,0)</f>
        <v/>
      </c>
      <c r="AB194" s="26">
        <f>IF(OR($A194="",NOT(ISNUMBER(S194))),"",TODAY()-S194)</f>
        <v/>
      </c>
      <c r="AC194" s="26">
        <f>IF(OR($A194="",Q194="Ganado",Q194="Perdido"),"",IF(AND(ISNUMBER(U194),U194&lt;TODAY()),"Acción vencida",IF(AND(ISNUMBER(AB194),AB194&gt;'Mi cliente ideal'!$H$35),"Sin contacto","")))</f>
        <v/>
      </c>
      <c r="AD194" s="27">
        <f>IF($A194="","",COUNTA(F194:O194)/10)</f>
        <v/>
      </c>
      <c r="AE194" s="26">
        <f>IF($A194="","",X194+(1000-ROW())/100000)</f>
        <v/>
      </c>
    </row>
    <row r="195">
      <c r="A195" s="20" t="n"/>
      <c r="B195" s="21" t="n"/>
      <c r="C195" s="20" t="n"/>
      <c r="D195" s="20" t="n"/>
      <c r="E195" s="20" t="n"/>
      <c r="F195" s="22" t="n"/>
      <c r="G195" s="22" t="n"/>
      <c r="H195" s="22" t="n"/>
      <c r="I195" s="23" t="n"/>
      <c r="J195" s="23" t="n"/>
      <c r="K195" s="23" t="n"/>
      <c r="L195" s="23" t="n"/>
      <c r="M195" s="23" t="n"/>
      <c r="N195" s="23" t="n"/>
      <c r="O195" s="23" t="n"/>
      <c r="P195" s="20" t="n"/>
      <c r="Q195" s="20" t="n"/>
      <c r="R195" s="24" t="n"/>
      <c r="S195" s="25" t="n"/>
      <c r="T195" s="20" t="n"/>
      <c r="U195" s="25" t="n"/>
      <c r="V195" s="20" t="n"/>
      <c r="W195" s="26">
        <f>IF($A195="","",IF(G195="","Sin ranking",IF(G195&lt;=1000,"Top 1,000",IF(G195&lt;=10000,"Top 10,000",IF(G195&lt;=100000,"Top 100,000","Fuera del Top")))))</f>
        <v/>
      </c>
      <c r="X195" s="26">
        <f>IF($A195="","",IF(COUNTIFS('Mi cliente ideal'!$A$5:$A$23,C195,'Mi cliente ideal'!$B$5:$B$23,"Sí")&gt;0,'Mi cliente ideal'!$H$5,0)+IF(COUNTIFS('Mi cliente ideal'!$D$5:$D$29,D195,'Mi cliente ideal'!$E$5:$E$29,"Sí")&gt;0,'Mi cliente ideal'!$H$6,0)+IFERROR(INDEX('Mi cliente ideal'!$H$11:$H$14,MATCH(E195,'Mi cliente ideal'!$G$11:$G$14,0)),0)+IFERROR(INDEX('Mi cliente ideal'!$H$17:$H$21,MATCH(W195,'Mi cliente ideal'!$G$17:$G$21,0)),0)+IF(OR(I195="Exporta",I195="Importa",I195="Exporta e importa"),'Mi cliente ideal'!$H$7,0)+IF(J195="Sí",'Mi cliente ideal'!$H$8,0))</f>
        <v/>
      </c>
      <c r="Y195" s="26">
        <f>IF($A195="","",IF(X195&gt;='Mi cliente ideal'!$H$33,"A",IF(X195&gt;='Mi cliente ideal'!$H$34,"B","C")))</f>
        <v/>
      </c>
      <c r="Z195" s="27">
        <f>IF(OR($A195="",Q195=""),"",IFERROR(INDEX('Mi cliente ideal'!$H$24:$H$30,MATCH(Q195,'Mi cliente ideal'!$G$24:$G$30,0)),""))</f>
        <v/>
      </c>
      <c r="AA195" s="28">
        <f>IF(AND(ISNUMBER(R195),ISNUMBER(Z195)),R195*Z195,0)</f>
        <v/>
      </c>
      <c r="AB195" s="26">
        <f>IF(OR($A195="",NOT(ISNUMBER(S195))),"",TODAY()-S195)</f>
        <v/>
      </c>
      <c r="AC195" s="26">
        <f>IF(OR($A195="",Q195="Ganado",Q195="Perdido"),"",IF(AND(ISNUMBER(U195),U195&lt;TODAY()),"Acción vencida",IF(AND(ISNUMBER(AB195),AB195&gt;'Mi cliente ideal'!$H$35),"Sin contacto","")))</f>
        <v/>
      </c>
      <c r="AD195" s="27">
        <f>IF($A195="","",COUNTA(F195:O195)/10)</f>
        <v/>
      </c>
      <c r="AE195" s="26">
        <f>IF($A195="","",X195+(1000-ROW())/100000)</f>
        <v/>
      </c>
    </row>
    <row r="196">
      <c r="A196" s="20" t="n"/>
      <c r="B196" s="21" t="n"/>
      <c r="C196" s="20" t="n"/>
      <c r="D196" s="20" t="n"/>
      <c r="E196" s="20" t="n"/>
      <c r="F196" s="22" t="n"/>
      <c r="G196" s="22" t="n"/>
      <c r="H196" s="22" t="n"/>
      <c r="I196" s="23" t="n"/>
      <c r="J196" s="23" t="n"/>
      <c r="K196" s="23" t="n"/>
      <c r="L196" s="23" t="n"/>
      <c r="M196" s="23" t="n"/>
      <c r="N196" s="23" t="n"/>
      <c r="O196" s="23" t="n"/>
      <c r="P196" s="20" t="n"/>
      <c r="Q196" s="20" t="n"/>
      <c r="R196" s="24" t="n"/>
      <c r="S196" s="25" t="n"/>
      <c r="T196" s="20" t="n"/>
      <c r="U196" s="25" t="n"/>
      <c r="V196" s="20" t="n"/>
      <c r="W196" s="26">
        <f>IF($A196="","",IF(G196="","Sin ranking",IF(G196&lt;=1000,"Top 1,000",IF(G196&lt;=10000,"Top 10,000",IF(G196&lt;=100000,"Top 100,000","Fuera del Top")))))</f>
        <v/>
      </c>
      <c r="X196" s="26">
        <f>IF($A196="","",IF(COUNTIFS('Mi cliente ideal'!$A$5:$A$23,C196,'Mi cliente ideal'!$B$5:$B$23,"Sí")&gt;0,'Mi cliente ideal'!$H$5,0)+IF(COUNTIFS('Mi cliente ideal'!$D$5:$D$29,D196,'Mi cliente ideal'!$E$5:$E$29,"Sí")&gt;0,'Mi cliente ideal'!$H$6,0)+IFERROR(INDEX('Mi cliente ideal'!$H$11:$H$14,MATCH(E196,'Mi cliente ideal'!$G$11:$G$14,0)),0)+IFERROR(INDEX('Mi cliente ideal'!$H$17:$H$21,MATCH(W196,'Mi cliente ideal'!$G$17:$G$21,0)),0)+IF(OR(I196="Exporta",I196="Importa",I196="Exporta e importa"),'Mi cliente ideal'!$H$7,0)+IF(J196="Sí",'Mi cliente ideal'!$H$8,0))</f>
        <v/>
      </c>
      <c r="Y196" s="26">
        <f>IF($A196="","",IF(X196&gt;='Mi cliente ideal'!$H$33,"A",IF(X196&gt;='Mi cliente ideal'!$H$34,"B","C")))</f>
        <v/>
      </c>
      <c r="Z196" s="27">
        <f>IF(OR($A196="",Q196=""),"",IFERROR(INDEX('Mi cliente ideal'!$H$24:$H$30,MATCH(Q196,'Mi cliente ideal'!$G$24:$G$30,0)),""))</f>
        <v/>
      </c>
      <c r="AA196" s="28">
        <f>IF(AND(ISNUMBER(R196),ISNUMBER(Z196)),R196*Z196,0)</f>
        <v/>
      </c>
      <c r="AB196" s="26">
        <f>IF(OR($A196="",NOT(ISNUMBER(S196))),"",TODAY()-S196)</f>
        <v/>
      </c>
      <c r="AC196" s="26">
        <f>IF(OR($A196="",Q196="Ganado",Q196="Perdido"),"",IF(AND(ISNUMBER(U196),U196&lt;TODAY()),"Acción vencida",IF(AND(ISNUMBER(AB196),AB196&gt;'Mi cliente ideal'!$H$35),"Sin contacto","")))</f>
        <v/>
      </c>
      <c r="AD196" s="27">
        <f>IF($A196="","",COUNTA(F196:O196)/10)</f>
        <v/>
      </c>
      <c r="AE196" s="26">
        <f>IF($A196="","",X196+(1000-ROW())/100000)</f>
        <v/>
      </c>
    </row>
    <row r="197">
      <c r="A197" s="20" t="n"/>
      <c r="B197" s="21" t="n"/>
      <c r="C197" s="20" t="n"/>
      <c r="D197" s="20" t="n"/>
      <c r="E197" s="20" t="n"/>
      <c r="F197" s="22" t="n"/>
      <c r="G197" s="22" t="n"/>
      <c r="H197" s="22" t="n"/>
      <c r="I197" s="23" t="n"/>
      <c r="J197" s="23" t="n"/>
      <c r="K197" s="23" t="n"/>
      <c r="L197" s="23" t="n"/>
      <c r="M197" s="23" t="n"/>
      <c r="N197" s="23" t="n"/>
      <c r="O197" s="23" t="n"/>
      <c r="P197" s="20" t="n"/>
      <c r="Q197" s="20" t="n"/>
      <c r="R197" s="24" t="n"/>
      <c r="S197" s="25" t="n"/>
      <c r="T197" s="20" t="n"/>
      <c r="U197" s="25" t="n"/>
      <c r="V197" s="20" t="n"/>
      <c r="W197" s="26">
        <f>IF($A197="","",IF(G197="","Sin ranking",IF(G197&lt;=1000,"Top 1,000",IF(G197&lt;=10000,"Top 10,000",IF(G197&lt;=100000,"Top 100,000","Fuera del Top")))))</f>
        <v/>
      </c>
      <c r="X197" s="26">
        <f>IF($A197="","",IF(COUNTIFS('Mi cliente ideal'!$A$5:$A$23,C197,'Mi cliente ideal'!$B$5:$B$23,"Sí")&gt;0,'Mi cliente ideal'!$H$5,0)+IF(COUNTIFS('Mi cliente ideal'!$D$5:$D$29,D197,'Mi cliente ideal'!$E$5:$E$29,"Sí")&gt;0,'Mi cliente ideal'!$H$6,0)+IFERROR(INDEX('Mi cliente ideal'!$H$11:$H$14,MATCH(E197,'Mi cliente ideal'!$G$11:$G$14,0)),0)+IFERROR(INDEX('Mi cliente ideal'!$H$17:$H$21,MATCH(W197,'Mi cliente ideal'!$G$17:$G$21,0)),0)+IF(OR(I197="Exporta",I197="Importa",I197="Exporta e importa"),'Mi cliente ideal'!$H$7,0)+IF(J197="Sí",'Mi cliente ideal'!$H$8,0))</f>
        <v/>
      </c>
      <c r="Y197" s="26">
        <f>IF($A197="","",IF(X197&gt;='Mi cliente ideal'!$H$33,"A",IF(X197&gt;='Mi cliente ideal'!$H$34,"B","C")))</f>
        <v/>
      </c>
      <c r="Z197" s="27">
        <f>IF(OR($A197="",Q197=""),"",IFERROR(INDEX('Mi cliente ideal'!$H$24:$H$30,MATCH(Q197,'Mi cliente ideal'!$G$24:$G$30,0)),""))</f>
        <v/>
      </c>
      <c r="AA197" s="28">
        <f>IF(AND(ISNUMBER(R197),ISNUMBER(Z197)),R197*Z197,0)</f>
        <v/>
      </c>
      <c r="AB197" s="26">
        <f>IF(OR($A197="",NOT(ISNUMBER(S197))),"",TODAY()-S197)</f>
        <v/>
      </c>
      <c r="AC197" s="26">
        <f>IF(OR($A197="",Q197="Ganado",Q197="Perdido"),"",IF(AND(ISNUMBER(U197),U197&lt;TODAY()),"Acción vencida",IF(AND(ISNUMBER(AB197),AB197&gt;'Mi cliente ideal'!$H$35),"Sin contacto","")))</f>
        <v/>
      </c>
      <c r="AD197" s="27">
        <f>IF($A197="","",COUNTA(F197:O197)/10)</f>
        <v/>
      </c>
      <c r="AE197" s="26">
        <f>IF($A197="","",X197+(1000-ROW())/100000)</f>
        <v/>
      </c>
    </row>
    <row r="198">
      <c r="A198" s="20" t="n"/>
      <c r="B198" s="21" t="n"/>
      <c r="C198" s="20" t="n"/>
      <c r="D198" s="20" t="n"/>
      <c r="E198" s="20" t="n"/>
      <c r="F198" s="22" t="n"/>
      <c r="G198" s="22" t="n"/>
      <c r="H198" s="22" t="n"/>
      <c r="I198" s="23" t="n"/>
      <c r="J198" s="23" t="n"/>
      <c r="K198" s="23" t="n"/>
      <c r="L198" s="23" t="n"/>
      <c r="M198" s="23" t="n"/>
      <c r="N198" s="23" t="n"/>
      <c r="O198" s="23" t="n"/>
      <c r="P198" s="20" t="n"/>
      <c r="Q198" s="20" t="n"/>
      <c r="R198" s="24" t="n"/>
      <c r="S198" s="25" t="n"/>
      <c r="T198" s="20" t="n"/>
      <c r="U198" s="25" t="n"/>
      <c r="V198" s="20" t="n"/>
      <c r="W198" s="26">
        <f>IF($A198="","",IF(G198="","Sin ranking",IF(G198&lt;=1000,"Top 1,000",IF(G198&lt;=10000,"Top 10,000",IF(G198&lt;=100000,"Top 100,000","Fuera del Top")))))</f>
        <v/>
      </c>
      <c r="X198" s="26">
        <f>IF($A198="","",IF(COUNTIFS('Mi cliente ideal'!$A$5:$A$23,C198,'Mi cliente ideal'!$B$5:$B$23,"Sí")&gt;0,'Mi cliente ideal'!$H$5,0)+IF(COUNTIFS('Mi cliente ideal'!$D$5:$D$29,D198,'Mi cliente ideal'!$E$5:$E$29,"Sí")&gt;0,'Mi cliente ideal'!$H$6,0)+IFERROR(INDEX('Mi cliente ideal'!$H$11:$H$14,MATCH(E198,'Mi cliente ideal'!$G$11:$G$14,0)),0)+IFERROR(INDEX('Mi cliente ideal'!$H$17:$H$21,MATCH(W198,'Mi cliente ideal'!$G$17:$G$21,0)),0)+IF(OR(I198="Exporta",I198="Importa",I198="Exporta e importa"),'Mi cliente ideal'!$H$7,0)+IF(J198="Sí",'Mi cliente ideal'!$H$8,0))</f>
        <v/>
      </c>
      <c r="Y198" s="26">
        <f>IF($A198="","",IF(X198&gt;='Mi cliente ideal'!$H$33,"A",IF(X198&gt;='Mi cliente ideal'!$H$34,"B","C")))</f>
        <v/>
      </c>
      <c r="Z198" s="27">
        <f>IF(OR($A198="",Q198=""),"",IFERROR(INDEX('Mi cliente ideal'!$H$24:$H$30,MATCH(Q198,'Mi cliente ideal'!$G$24:$G$30,0)),""))</f>
        <v/>
      </c>
      <c r="AA198" s="28">
        <f>IF(AND(ISNUMBER(R198),ISNUMBER(Z198)),R198*Z198,0)</f>
        <v/>
      </c>
      <c r="AB198" s="26">
        <f>IF(OR($A198="",NOT(ISNUMBER(S198))),"",TODAY()-S198)</f>
        <v/>
      </c>
      <c r="AC198" s="26">
        <f>IF(OR($A198="",Q198="Ganado",Q198="Perdido"),"",IF(AND(ISNUMBER(U198),U198&lt;TODAY()),"Acción vencida",IF(AND(ISNUMBER(AB198),AB198&gt;'Mi cliente ideal'!$H$35),"Sin contacto","")))</f>
        <v/>
      </c>
      <c r="AD198" s="27">
        <f>IF($A198="","",COUNTA(F198:O198)/10)</f>
        <v/>
      </c>
      <c r="AE198" s="26">
        <f>IF($A198="","",X198+(1000-ROW())/100000)</f>
        <v/>
      </c>
    </row>
    <row r="199">
      <c r="A199" s="20" t="n"/>
      <c r="B199" s="21" t="n"/>
      <c r="C199" s="20" t="n"/>
      <c r="D199" s="20" t="n"/>
      <c r="E199" s="20" t="n"/>
      <c r="F199" s="22" t="n"/>
      <c r="G199" s="22" t="n"/>
      <c r="H199" s="22" t="n"/>
      <c r="I199" s="23" t="n"/>
      <c r="J199" s="23" t="n"/>
      <c r="K199" s="23" t="n"/>
      <c r="L199" s="23" t="n"/>
      <c r="M199" s="23" t="n"/>
      <c r="N199" s="23" t="n"/>
      <c r="O199" s="23" t="n"/>
      <c r="P199" s="20" t="n"/>
      <c r="Q199" s="20" t="n"/>
      <c r="R199" s="24" t="n"/>
      <c r="S199" s="25" t="n"/>
      <c r="T199" s="20" t="n"/>
      <c r="U199" s="25" t="n"/>
      <c r="V199" s="20" t="n"/>
      <c r="W199" s="26">
        <f>IF($A199="","",IF(G199="","Sin ranking",IF(G199&lt;=1000,"Top 1,000",IF(G199&lt;=10000,"Top 10,000",IF(G199&lt;=100000,"Top 100,000","Fuera del Top")))))</f>
        <v/>
      </c>
      <c r="X199" s="26">
        <f>IF($A199="","",IF(COUNTIFS('Mi cliente ideal'!$A$5:$A$23,C199,'Mi cliente ideal'!$B$5:$B$23,"Sí")&gt;0,'Mi cliente ideal'!$H$5,0)+IF(COUNTIFS('Mi cliente ideal'!$D$5:$D$29,D199,'Mi cliente ideal'!$E$5:$E$29,"Sí")&gt;0,'Mi cliente ideal'!$H$6,0)+IFERROR(INDEX('Mi cliente ideal'!$H$11:$H$14,MATCH(E199,'Mi cliente ideal'!$G$11:$G$14,0)),0)+IFERROR(INDEX('Mi cliente ideal'!$H$17:$H$21,MATCH(W199,'Mi cliente ideal'!$G$17:$G$21,0)),0)+IF(OR(I199="Exporta",I199="Importa",I199="Exporta e importa"),'Mi cliente ideal'!$H$7,0)+IF(J199="Sí",'Mi cliente ideal'!$H$8,0))</f>
        <v/>
      </c>
      <c r="Y199" s="26">
        <f>IF($A199="","",IF(X199&gt;='Mi cliente ideal'!$H$33,"A",IF(X199&gt;='Mi cliente ideal'!$H$34,"B","C")))</f>
        <v/>
      </c>
      <c r="Z199" s="27">
        <f>IF(OR($A199="",Q199=""),"",IFERROR(INDEX('Mi cliente ideal'!$H$24:$H$30,MATCH(Q199,'Mi cliente ideal'!$G$24:$G$30,0)),""))</f>
        <v/>
      </c>
      <c r="AA199" s="28">
        <f>IF(AND(ISNUMBER(R199),ISNUMBER(Z199)),R199*Z199,0)</f>
        <v/>
      </c>
      <c r="AB199" s="26">
        <f>IF(OR($A199="",NOT(ISNUMBER(S199))),"",TODAY()-S199)</f>
        <v/>
      </c>
      <c r="AC199" s="26">
        <f>IF(OR($A199="",Q199="Ganado",Q199="Perdido"),"",IF(AND(ISNUMBER(U199),U199&lt;TODAY()),"Acción vencida",IF(AND(ISNUMBER(AB199),AB199&gt;'Mi cliente ideal'!$H$35),"Sin contacto","")))</f>
        <v/>
      </c>
      <c r="AD199" s="27">
        <f>IF($A199="","",COUNTA(F199:O199)/10)</f>
        <v/>
      </c>
      <c r="AE199" s="26">
        <f>IF($A199="","",X199+(1000-ROW())/100000)</f>
        <v/>
      </c>
    </row>
    <row r="200">
      <c r="A200" s="20" t="n"/>
      <c r="B200" s="21" t="n"/>
      <c r="C200" s="20" t="n"/>
      <c r="D200" s="20" t="n"/>
      <c r="E200" s="20" t="n"/>
      <c r="F200" s="22" t="n"/>
      <c r="G200" s="22" t="n"/>
      <c r="H200" s="22" t="n"/>
      <c r="I200" s="23" t="n"/>
      <c r="J200" s="23" t="n"/>
      <c r="K200" s="23" t="n"/>
      <c r="L200" s="23" t="n"/>
      <c r="M200" s="23" t="n"/>
      <c r="N200" s="23" t="n"/>
      <c r="O200" s="23" t="n"/>
      <c r="P200" s="20" t="n"/>
      <c r="Q200" s="20" t="n"/>
      <c r="R200" s="24" t="n"/>
      <c r="S200" s="25" t="n"/>
      <c r="T200" s="20" t="n"/>
      <c r="U200" s="25" t="n"/>
      <c r="V200" s="20" t="n"/>
      <c r="W200" s="26">
        <f>IF($A200="","",IF(G200="","Sin ranking",IF(G200&lt;=1000,"Top 1,000",IF(G200&lt;=10000,"Top 10,000",IF(G200&lt;=100000,"Top 100,000","Fuera del Top")))))</f>
        <v/>
      </c>
      <c r="X200" s="26">
        <f>IF($A200="","",IF(COUNTIFS('Mi cliente ideal'!$A$5:$A$23,C200,'Mi cliente ideal'!$B$5:$B$23,"Sí")&gt;0,'Mi cliente ideal'!$H$5,0)+IF(COUNTIFS('Mi cliente ideal'!$D$5:$D$29,D200,'Mi cliente ideal'!$E$5:$E$29,"Sí")&gt;0,'Mi cliente ideal'!$H$6,0)+IFERROR(INDEX('Mi cliente ideal'!$H$11:$H$14,MATCH(E200,'Mi cliente ideal'!$G$11:$G$14,0)),0)+IFERROR(INDEX('Mi cliente ideal'!$H$17:$H$21,MATCH(W200,'Mi cliente ideal'!$G$17:$G$21,0)),0)+IF(OR(I200="Exporta",I200="Importa",I200="Exporta e importa"),'Mi cliente ideal'!$H$7,0)+IF(J200="Sí",'Mi cliente ideal'!$H$8,0))</f>
        <v/>
      </c>
      <c r="Y200" s="26">
        <f>IF($A200="","",IF(X200&gt;='Mi cliente ideal'!$H$33,"A",IF(X200&gt;='Mi cliente ideal'!$H$34,"B","C")))</f>
        <v/>
      </c>
      <c r="Z200" s="27">
        <f>IF(OR($A200="",Q200=""),"",IFERROR(INDEX('Mi cliente ideal'!$H$24:$H$30,MATCH(Q200,'Mi cliente ideal'!$G$24:$G$30,0)),""))</f>
        <v/>
      </c>
      <c r="AA200" s="28">
        <f>IF(AND(ISNUMBER(R200),ISNUMBER(Z200)),R200*Z200,0)</f>
        <v/>
      </c>
      <c r="AB200" s="26">
        <f>IF(OR($A200="",NOT(ISNUMBER(S200))),"",TODAY()-S200)</f>
        <v/>
      </c>
      <c r="AC200" s="26">
        <f>IF(OR($A200="",Q200="Ganado",Q200="Perdido"),"",IF(AND(ISNUMBER(U200),U200&lt;TODAY()),"Acción vencida",IF(AND(ISNUMBER(AB200),AB200&gt;'Mi cliente ideal'!$H$35),"Sin contacto","")))</f>
        <v/>
      </c>
      <c r="AD200" s="27">
        <f>IF($A200="","",COUNTA(F200:O200)/10)</f>
        <v/>
      </c>
      <c r="AE200" s="26">
        <f>IF($A200="","",X200+(1000-ROW())/100000)</f>
        <v/>
      </c>
    </row>
    <row r="201">
      <c r="A201" s="20" t="n"/>
      <c r="B201" s="21" t="n"/>
      <c r="C201" s="20" t="n"/>
      <c r="D201" s="20" t="n"/>
      <c r="E201" s="20" t="n"/>
      <c r="F201" s="22" t="n"/>
      <c r="G201" s="22" t="n"/>
      <c r="H201" s="22" t="n"/>
      <c r="I201" s="23" t="n"/>
      <c r="J201" s="23" t="n"/>
      <c r="K201" s="23" t="n"/>
      <c r="L201" s="23" t="n"/>
      <c r="M201" s="23" t="n"/>
      <c r="N201" s="23" t="n"/>
      <c r="O201" s="23" t="n"/>
      <c r="P201" s="20" t="n"/>
      <c r="Q201" s="20" t="n"/>
      <c r="R201" s="24" t="n"/>
      <c r="S201" s="25" t="n"/>
      <c r="T201" s="20" t="n"/>
      <c r="U201" s="25" t="n"/>
      <c r="V201" s="20" t="n"/>
      <c r="W201" s="26">
        <f>IF($A201="","",IF(G201="","Sin ranking",IF(G201&lt;=1000,"Top 1,000",IF(G201&lt;=10000,"Top 10,000",IF(G201&lt;=100000,"Top 100,000","Fuera del Top")))))</f>
        <v/>
      </c>
      <c r="X201" s="26">
        <f>IF($A201="","",IF(COUNTIFS('Mi cliente ideal'!$A$5:$A$23,C201,'Mi cliente ideal'!$B$5:$B$23,"Sí")&gt;0,'Mi cliente ideal'!$H$5,0)+IF(COUNTIFS('Mi cliente ideal'!$D$5:$D$29,D201,'Mi cliente ideal'!$E$5:$E$29,"Sí")&gt;0,'Mi cliente ideal'!$H$6,0)+IFERROR(INDEX('Mi cliente ideal'!$H$11:$H$14,MATCH(E201,'Mi cliente ideal'!$G$11:$G$14,0)),0)+IFERROR(INDEX('Mi cliente ideal'!$H$17:$H$21,MATCH(W201,'Mi cliente ideal'!$G$17:$G$21,0)),0)+IF(OR(I201="Exporta",I201="Importa",I201="Exporta e importa"),'Mi cliente ideal'!$H$7,0)+IF(J201="Sí",'Mi cliente ideal'!$H$8,0))</f>
        <v/>
      </c>
      <c r="Y201" s="26">
        <f>IF($A201="","",IF(X201&gt;='Mi cliente ideal'!$H$33,"A",IF(X201&gt;='Mi cliente ideal'!$H$34,"B","C")))</f>
        <v/>
      </c>
      <c r="Z201" s="27">
        <f>IF(OR($A201="",Q201=""),"",IFERROR(INDEX('Mi cliente ideal'!$H$24:$H$30,MATCH(Q201,'Mi cliente ideal'!$G$24:$G$30,0)),""))</f>
        <v/>
      </c>
      <c r="AA201" s="28">
        <f>IF(AND(ISNUMBER(R201),ISNUMBER(Z201)),R201*Z201,0)</f>
        <v/>
      </c>
      <c r="AB201" s="26">
        <f>IF(OR($A201="",NOT(ISNUMBER(S201))),"",TODAY()-S201)</f>
        <v/>
      </c>
      <c r="AC201" s="26">
        <f>IF(OR($A201="",Q201="Ganado",Q201="Perdido"),"",IF(AND(ISNUMBER(U201),U201&lt;TODAY()),"Acción vencida",IF(AND(ISNUMBER(AB201),AB201&gt;'Mi cliente ideal'!$H$35),"Sin contacto","")))</f>
        <v/>
      </c>
      <c r="AD201" s="27">
        <f>IF($A201="","",COUNTA(F201:O201)/10)</f>
        <v/>
      </c>
      <c r="AE201" s="26">
        <f>IF($A201="","",X201+(1000-ROW())/100000)</f>
        <v/>
      </c>
    </row>
    <row r="202">
      <c r="A202" s="20" t="n"/>
      <c r="B202" s="21" t="n"/>
      <c r="C202" s="20" t="n"/>
      <c r="D202" s="20" t="n"/>
      <c r="E202" s="20" t="n"/>
      <c r="F202" s="22" t="n"/>
      <c r="G202" s="22" t="n"/>
      <c r="H202" s="22" t="n"/>
      <c r="I202" s="23" t="n"/>
      <c r="J202" s="23" t="n"/>
      <c r="K202" s="23" t="n"/>
      <c r="L202" s="23" t="n"/>
      <c r="M202" s="23" t="n"/>
      <c r="N202" s="23" t="n"/>
      <c r="O202" s="23" t="n"/>
      <c r="P202" s="20" t="n"/>
      <c r="Q202" s="20" t="n"/>
      <c r="R202" s="24" t="n"/>
      <c r="S202" s="25" t="n"/>
      <c r="T202" s="20" t="n"/>
      <c r="U202" s="25" t="n"/>
      <c r="V202" s="20" t="n"/>
      <c r="W202" s="26">
        <f>IF($A202="","",IF(G202="","Sin ranking",IF(G202&lt;=1000,"Top 1,000",IF(G202&lt;=10000,"Top 10,000",IF(G202&lt;=100000,"Top 100,000","Fuera del Top")))))</f>
        <v/>
      </c>
      <c r="X202" s="26">
        <f>IF($A202="","",IF(COUNTIFS('Mi cliente ideal'!$A$5:$A$23,C202,'Mi cliente ideal'!$B$5:$B$23,"Sí")&gt;0,'Mi cliente ideal'!$H$5,0)+IF(COUNTIFS('Mi cliente ideal'!$D$5:$D$29,D202,'Mi cliente ideal'!$E$5:$E$29,"Sí")&gt;0,'Mi cliente ideal'!$H$6,0)+IFERROR(INDEX('Mi cliente ideal'!$H$11:$H$14,MATCH(E202,'Mi cliente ideal'!$G$11:$G$14,0)),0)+IFERROR(INDEX('Mi cliente ideal'!$H$17:$H$21,MATCH(W202,'Mi cliente ideal'!$G$17:$G$21,0)),0)+IF(OR(I202="Exporta",I202="Importa",I202="Exporta e importa"),'Mi cliente ideal'!$H$7,0)+IF(J202="Sí",'Mi cliente ideal'!$H$8,0))</f>
        <v/>
      </c>
      <c r="Y202" s="26">
        <f>IF($A202="","",IF(X202&gt;='Mi cliente ideal'!$H$33,"A",IF(X202&gt;='Mi cliente ideal'!$H$34,"B","C")))</f>
        <v/>
      </c>
      <c r="Z202" s="27">
        <f>IF(OR($A202="",Q202=""),"",IFERROR(INDEX('Mi cliente ideal'!$H$24:$H$30,MATCH(Q202,'Mi cliente ideal'!$G$24:$G$30,0)),""))</f>
        <v/>
      </c>
      <c r="AA202" s="28">
        <f>IF(AND(ISNUMBER(R202),ISNUMBER(Z202)),R202*Z202,0)</f>
        <v/>
      </c>
      <c r="AB202" s="26">
        <f>IF(OR($A202="",NOT(ISNUMBER(S202))),"",TODAY()-S202)</f>
        <v/>
      </c>
      <c r="AC202" s="26">
        <f>IF(OR($A202="",Q202="Ganado",Q202="Perdido"),"",IF(AND(ISNUMBER(U202),U202&lt;TODAY()),"Acción vencida",IF(AND(ISNUMBER(AB202),AB202&gt;'Mi cliente ideal'!$H$35),"Sin contacto","")))</f>
        <v/>
      </c>
      <c r="AD202" s="27">
        <f>IF($A202="","",COUNTA(F202:O202)/10)</f>
        <v/>
      </c>
      <c r="AE202" s="26">
        <f>IF($A202="","",X202+(1000-ROW())/100000)</f>
        <v/>
      </c>
    </row>
    <row r="203">
      <c r="A203" s="20" t="n"/>
      <c r="B203" s="21" t="n"/>
      <c r="C203" s="20" t="n"/>
      <c r="D203" s="20" t="n"/>
      <c r="E203" s="20" t="n"/>
      <c r="F203" s="22" t="n"/>
      <c r="G203" s="22" t="n"/>
      <c r="H203" s="22" t="n"/>
      <c r="I203" s="23" t="n"/>
      <c r="J203" s="23" t="n"/>
      <c r="K203" s="23" t="n"/>
      <c r="L203" s="23" t="n"/>
      <c r="M203" s="23" t="n"/>
      <c r="N203" s="23" t="n"/>
      <c r="O203" s="23" t="n"/>
      <c r="P203" s="20" t="n"/>
      <c r="Q203" s="20" t="n"/>
      <c r="R203" s="24" t="n"/>
      <c r="S203" s="25" t="n"/>
      <c r="T203" s="20" t="n"/>
      <c r="U203" s="25" t="n"/>
      <c r="V203" s="20" t="n"/>
      <c r="W203" s="26">
        <f>IF($A203="","",IF(G203="","Sin ranking",IF(G203&lt;=1000,"Top 1,000",IF(G203&lt;=10000,"Top 10,000",IF(G203&lt;=100000,"Top 100,000","Fuera del Top")))))</f>
        <v/>
      </c>
      <c r="X203" s="26">
        <f>IF($A203="","",IF(COUNTIFS('Mi cliente ideal'!$A$5:$A$23,C203,'Mi cliente ideal'!$B$5:$B$23,"Sí")&gt;0,'Mi cliente ideal'!$H$5,0)+IF(COUNTIFS('Mi cliente ideal'!$D$5:$D$29,D203,'Mi cliente ideal'!$E$5:$E$29,"Sí")&gt;0,'Mi cliente ideal'!$H$6,0)+IFERROR(INDEX('Mi cliente ideal'!$H$11:$H$14,MATCH(E203,'Mi cliente ideal'!$G$11:$G$14,0)),0)+IFERROR(INDEX('Mi cliente ideal'!$H$17:$H$21,MATCH(W203,'Mi cliente ideal'!$G$17:$G$21,0)),0)+IF(OR(I203="Exporta",I203="Importa",I203="Exporta e importa"),'Mi cliente ideal'!$H$7,0)+IF(J203="Sí",'Mi cliente ideal'!$H$8,0))</f>
        <v/>
      </c>
      <c r="Y203" s="26">
        <f>IF($A203="","",IF(X203&gt;='Mi cliente ideal'!$H$33,"A",IF(X203&gt;='Mi cliente ideal'!$H$34,"B","C")))</f>
        <v/>
      </c>
      <c r="Z203" s="27">
        <f>IF(OR($A203="",Q203=""),"",IFERROR(INDEX('Mi cliente ideal'!$H$24:$H$30,MATCH(Q203,'Mi cliente ideal'!$G$24:$G$30,0)),""))</f>
        <v/>
      </c>
      <c r="AA203" s="28">
        <f>IF(AND(ISNUMBER(R203),ISNUMBER(Z203)),R203*Z203,0)</f>
        <v/>
      </c>
      <c r="AB203" s="26">
        <f>IF(OR($A203="",NOT(ISNUMBER(S203))),"",TODAY()-S203)</f>
        <v/>
      </c>
      <c r="AC203" s="26">
        <f>IF(OR($A203="",Q203="Ganado",Q203="Perdido"),"",IF(AND(ISNUMBER(U203),U203&lt;TODAY()),"Acción vencida",IF(AND(ISNUMBER(AB203),AB203&gt;'Mi cliente ideal'!$H$35),"Sin contacto","")))</f>
        <v/>
      </c>
      <c r="AD203" s="27">
        <f>IF($A203="","",COUNTA(F203:O203)/10)</f>
        <v/>
      </c>
      <c r="AE203" s="26">
        <f>IF($A203="","",X203+(1000-ROW())/100000)</f>
        <v/>
      </c>
    </row>
    <row r="204">
      <c r="A204" s="20" t="n"/>
      <c r="B204" s="21" t="n"/>
      <c r="C204" s="20" t="n"/>
      <c r="D204" s="20" t="n"/>
      <c r="E204" s="20" t="n"/>
      <c r="F204" s="22" t="n"/>
      <c r="G204" s="22" t="n"/>
      <c r="H204" s="22" t="n"/>
      <c r="I204" s="23" t="n"/>
      <c r="J204" s="23" t="n"/>
      <c r="K204" s="23" t="n"/>
      <c r="L204" s="23" t="n"/>
      <c r="M204" s="23" t="n"/>
      <c r="N204" s="23" t="n"/>
      <c r="O204" s="23" t="n"/>
      <c r="P204" s="20" t="n"/>
      <c r="Q204" s="20" t="n"/>
      <c r="R204" s="24" t="n"/>
      <c r="S204" s="25" t="n"/>
      <c r="T204" s="20" t="n"/>
      <c r="U204" s="25" t="n"/>
      <c r="V204" s="20" t="n"/>
      <c r="W204" s="26">
        <f>IF($A204="","",IF(G204="","Sin ranking",IF(G204&lt;=1000,"Top 1,000",IF(G204&lt;=10000,"Top 10,000",IF(G204&lt;=100000,"Top 100,000","Fuera del Top")))))</f>
        <v/>
      </c>
      <c r="X204" s="26">
        <f>IF($A204="","",IF(COUNTIFS('Mi cliente ideal'!$A$5:$A$23,C204,'Mi cliente ideal'!$B$5:$B$23,"Sí")&gt;0,'Mi cliente ideal'!$H$5,0)+IF(COUNTIFS('Mi cliente ideal'!$D$5:$D$29,D204,'Mi cliente ideal'!$E$5:$E$29,"Sí")&gt;0,'Mi cliente ideal'!$H$6,0)+IFERROR(INDEX('Mi cliente ideal'!$H$11:$H$14,MATCH(E204,'Mi cliente ideal'!$G$11:$G$14,0)),0)+IFERROR(INDEX('Mi cliente ideal'!$H$17:$H$21,MATCH(W204,'Mi cliente ideal'!$G$17:$G$21,0)),0)+IF(OR(I204="Exporta",I204="Importa",I204="Exporta e importa"),'Mi cliente ideal'!$H$7,0)+IF(J204="Sí",'Mi cliente ideal'!$H$8,0))</f>
        <v/>
      </c>
      <c r="Y204" s="26">
        <f>IF($A204="","",IF(X204&gt;='Mi cliente ideal'!$H$33,"A",IF(X204&gt;='Mi cliente ideal'!$H$34,"B","C")))</f>
        <v/>
      </c>
      <c r="Z204" s="27">
        <f>IF(OR($A204="",Q204=""),"",IFERROR(INDEX('Mi cliente ideal'!$H$24:$H$30,MATCH(Q204,'Mi cliente ideal'!$G$24:$G$30,0)),""))</f>
        <v/>
      </c>
      <c r="AA204" s="28">
        <f>IF(AND(ISNUMBER(R204),ISNUMBER(Z204)),R204*Z204,0)</f>
        <v/>
      </c>
      <c r="AB204" s="26">
        <f>IF(OR($A204="",NOT(ISNUMBER(S204))),"",TODAY()-S204)</f>
        <v/>
      </c>
      <c r="AC204" s="26">
        <f>IF(OR($A204="",Q204="Ganado",Q204="Perdido"),"",IF(AND(ISNUMBER(U204),U204&lt;TODAY()),"Acción vencida",IF(AND(ISNUMBER(AB204),AB204&gt;'Mi cliente ideal'!$H$35),"Sin contacto","")))</f>
        <v/>
      </c>
      <c r="AD204" s="27">
        <f>IF($A204="","",COUNTA(F204:O204)/10)</f>
        <v/>
      </c>
      <c r="AE204" s="26">
        <f>IF($A204="","",X204+(1000-ROW())/100000)</f>
        <v/>
      </c>
    </row>
  </sheetData>
  <autoFilter ref="A4:AE204"/>
  <mergeCells count="6">
    <mergeCell ref="A2:V2"/>
    <mergeCell ref="L3:O3"/>
    <mergeCell ref="P3:V3"/>
    <mergeCell ref="W3:AE3"/>
    <mergeCell ref="F3:K3"/>
    <mergeCell ref="A3:E3"/>
  </mergeCells>
  <conditionalFormatting sqref="Y5:Y204">
    <cfRule type="cellIs" priority="1" operator="equal" dxfId="0">
      <formula>"A"</formula>
    </cfRule>
    <cfRule type="cellIs" priority="2" operator="equal" dxfId="1">
      <formula>"B"</formula>
    </cfRule>
    <cfRule type="cellIs" priority="3" operator="equal" dxfId="2">
      <formula>"C"</formula>
    </cfRule>
  </conditionalFormatting>
  <conditionalFormatting sqref="AC5:AC204">
    <cfRule type="expression" priority="4" dxfId="3">
      <formula>AC5&lt;&gt;""</formula>
    </cfRule>
  </conditionalFormatting>
  <conditionalFormatting sqref="X5:X204">
    <cfRule type="dataBar" priority="5">
      <dataBar>
        <cfvo type="num" val="0"/>
        <cfvo type="num" val="100"/>
        <color rgb="00FF7F2A"/>
      </dataBar>
    </cfRule>
  </conditionalFormatting>
  <conditionalFormatting sqref="AD5:AD204">
    <cfRule type="dataBar" priority="6">
      <dataBar>
        <cfvo type="num" val="0"/>
        <cfvo type="num" val="1"/>
        <color rgb="00A8AAAD"/>
      </dataBar>
    </cfRule>
  </conditionalFormatting>
  <dataValidations count="8">
    <dataValidation sqref="C5:C204" showDropDown="0" showInputMessage="0" showErrorMessage="0" allowBlank="1" errorTitle="Valor no válido" error="Elige un valor de la lista." type="list">
      <formula1>=Listas!$A$2:$A$20</formula1>
    </dataValidation>
    <dataValidation sqref="D5:D204" showDropDown="0" showInputMessage="0" showErrorMessage="0" allowBlank="1" errorTitle="Valor no válido" error="Elige un valor de la lista." type="list">
      <formula1>=Listas!$B$2:$B$26</formula1>
    </dataValidation>
    <dataValidation sqref="E5:E204" showDropDown="0" showInputMessage="0" showErrorMessage="0" allowBlank="1" errorTitle="Valor no válido" error="Elige un valor de la lista." type="list">
      <formula1>=Listas!$C$2:$C$5</formula1>
    </dataValidation>
    <dataValidation sqref="I5:I204" showDropDown="0" showInputMessage="0" showErrorMessage="0" allowBlank="1" errorTitle="Valor no válido" error="Elige un valor de la lista." type="list">
      <formula1>=Listas!$G$2:$G$5</formula1>
    </dataValidation>
    <dataValidation sqref="J5:J204" showDropDown="0" showInputMessage="0" showErrorMessage="0" allowBlank="1" errorTitle="Valor no válido" error="Elige un valor de la lista." type="list">
      <formula1>=Listas!$H$2:$H$3</formula1>
    </dataValidation>
    <dataValidation sqref="M5:M204" showDropDown="0" showInputMessage="0" showErrorMessage="0" allowBlank="1" errorTitle="Valor no válido" error="Elige un valor de la lista." type="list">
      <formula1>=Listas!$E$2:$E$11</formula1>
    </dataValidation>
    <dataValidation sqref="P5:P204" showDropDown="0" showInputMessage="0" showErrorMessage="0" allowBlank="1" errorTitle="Valor no válido" error="Elige un valor de la lista." type="list">
      <formula1>=Listas!$F$2:$F$9</formula1>
    </dataValidation>
    <dataValidation sqref="Q5:Q204" showDropDown="0" showInputMessage="0" showErrorMessage="0" allowBlank="1" errorTitle="Valor no válido" error="Elige un valor de la lista." type="list">
      <formula1>=Listas!$D$2:$D$8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F7F2A"/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4" customWidth="1" min="5" max="5"/>
    <col width="34" customWidth="1" min="6" max="6"/>
    <col width="12" customWidth="1" min="7" max="7"/>
    <col width="16" customWidth="1" min="8" max="8"/>
  </cols>
  <sheetData>
    <row r="1">
      <c r="A1" s="13" t="inlineStr">
        <is>
          <t>Tablero de la cartera</t>
        </is>
      </c>
    </row>
    <row r="2">
      <c r="A2" s="14" t="inlineStr">
        <is>
          <t>Se actualiza solo con lo que escribas en «Cartera».</t>
        </is>
      </c>
    </row>
    <row r="4">
      <c r="A4" s="17" t="inlineStr">
        <is>
          <t>Indicador</t>
        </is>
      </c>
      <c r="B4" s="18" t="inlineStr">
        <is>
          <t>Valor</t>
        </is>
      </c>
      <c r="F4" s="17" t="inlineStr">
        <is>
          <t>Top 10 cuentas por puntaje</t>
        </is>
      </c>
      <c r="G4" s="18" t="inlineStr">
        <is>
          <t>Puntaje</t>
        </is>
      </c>
      <c r="H4" s="17" t="inlineStr">
        <is>
          <t>Etapa</t>
        </is>
      </c>
    </row>
    <row r="5">
      <c r="A5" s="29" t="inlineStr">
        <is>
          <t>Cuentas en la cartera</t>
        </is>
      </c>
      <c r="B5" s="30">
        <f>COUNTA(Cartera!$A$5:$A$204)</f>
        <v/>
      </c>
      <c r="F5" s="29">
        <f>IFERROR(INDEX(Cartera!$A$5:$A$204,MATCH(LARGE(Cartera!$AE$5:$AE$204,1),Cartera!$AE$5:$AE$204,0)),"")</f>
        <v/>
      </c>
      <c r="G5" s="31">
        <f>IFERROR(INDEX(Cartera!$X$5:$X$204,MATCH(LARGE(Cartera!$AE$5:$AE$204,1),Cartera!$AE$5:$AE$204,0)),"")</f>
        <v/>
      </c>
      <c r="H5" s="29">
        <f>IFERROR(INDEX(Cartera!$Q$5:$Q$204,MATCH(LARGE(Cartera!$AE$5:$AE$204,1),Cartera!$AE$5:$AE$204,0)),"")</f>
        <v/>
      </c>
    </row>
    <row r="6">
      <c r="A6" s="29" t="inlineStr">
        <is>
          <t>Prioridad A</t>
        </is>
      </c>
      <c r="B6" s="30">
        <f>COUNTIF(Cartera!$Y$5:$Y$204,"A")</f>
        <v/>
      </c>
      <c r="F6" s="29">
        <f>IFERROR(INDEX(Cartera!$A$5:$A$204,MATCH(LARGE(Cartera!$AE$5:$AE$204,2),Cartera!$AE$5:$AE$204,0)),"")</f>
        <v/>
      </c>
      <c r="G6" s="31">
        <f>IFERROR(INDEX(Cartera!$X$5:$X$204,MATCH(LARGE(Cartera!$AE$5:$AE$204,2),Cartera!$AE$5:$AE$204,0)),"")</f>
        <v/>
      </c>
      <c r="H6" s="29">
        <f>IFERROR(INDEX(Cartera!$Q$5:$Q$204,MATCH(LARGE(Cartera!$AE$5:$AE$204,2),Cartera!$AE$5:$AE$204,0)),"")</f>
        <v/>
      </c>
    </row>
    <row r="7">
      <c r="A7" s="29" t="inlineStr">
        <is>
          <t>Pipeline abierto (S/)</t>
        </is>
      </c>
      <c r="B7" s="32">
        <f>SUM(Cartera!$R$5:$R$204)-SUMIF(Cartera!$Q$5:$Q$204,"Ganado",Cartera!$R$5:$R$204)-SUMIF(Cartera!$Q$5:$Q$204,"Perdido",Cartera!$R$5:$R$204)</f>
        <v/>
      </c>
      <c r="F7" s="29">
        <f>IFERROR(INDEX(Cartera!$A$5:$A$204,MATCH(LARGE(Cartera!$AE$5:$AE$204,3),Cartera!$AE$5:$AE$204,0)),"")</f>
        <v/>
      </c>
      <c r="G7" s="31">
        <f>IFERROR(INDEX(Cartera!$X$5:$X$204,MATCH(LARGE(Cartera!$AE$5:$AE$204,3),Cartera!$AE$5:$AE$204,0)),"")</f>
        <v/>
      </c>
      <c r="H7" s="29">
        <f>IFERROR(INDEX(Cartera!$Q$5:$Q$204,MATCH(LARGE(Cartera!$AE$5:$AE$204,3),Cartera!$AE$5:$AE$204,0)),"")</f>
        <v/>
      </c>
    </row>
    <row r="8">
      <c r="A8" s="29" t="inlineStr">
        <is>
          <t>Pipeline ponderado (S/)</t>
        </is>
      </c>
      <c r="B8" s="32">
        <f>SUM(Cartera!$AA$5:$AA$204)-SUMIF(Cartera!$Q$5:$Q$204,"Ganado",Cartera!$AA$5:$AA$204)</f>
        <v/>
      </c>
      <c r="F8" s="29">
        <f>IFERROR(INDEX(Cartera!$A$5:$A$204,MATCH(LARGE(Cartera!$AE$5:$AE$204,4),Cartera!$AE$5:$AE$204,0)),"")</f>
        <v/>
      </c>
      <c r="G8" s="31">
        <f>IFERROR(INDEX(Cartera!$X$5:$X$204,MATCH(LARGE(Cartera!$AE$5:$AE$204,4),Cartera!$AE$5:$AE$204,0)),"")</f>
        <v/>
      </c>
      <c r="H8" s="29">
        <f>IFERROR(INDEX(Cartera!$Q$5:$Q$204,MATCH(LARGE(Cartera!$AE$5:$AE$204,4),Cartera!$AE$5:$AE$204,0)),"")</f>
        <v/>
      </c>
    </row>
    <row r="9">
      <c r="A9" s="29" t="inlineStr">
        <is>
          <t>Ganado (S/)</t>
        </is>
      </c>
      <c r="B9" s="32">
        <f>SUMIFS(Cartera!$R$5:$R$204,Cartera!$Q$5:$Q$204,"Ganado")</f>
        <v/>
      </c>
      <c r="F9" s="29">
        <f>IFERROR(INDEX(Cartera!$A$5:$A$204,MATCH(LARGE(Cartera!$AE$5:$AE$204,5),Cartera!$AE$5:$AE$204,0)),"")</f>
        <v/>
      </c>
      <c r="G9" s="31">
        <f>IFERROR(INDEX(Cartera!$X$5:$X$204,MATCH(LARGE(Cartera!$AE$5:$AE$204,5),Cartera!$AE$5:$AE$204,0)),"")</f>
        <v/>
      </c>
      <c r="H9" s="29">
        <f>IFERROR(INDEX(Cartera!$Q$5:$Q$204,MATCH(LARGE(Cartera!$AE$5:$AE$204,5),Cartera!$AE$5:$AE$204,0)),"")</f>
        <v/>
      </c>
    </row>
    <row r="10">
      <c r="A10" s="29" t="inlineStr">
        <is>
          <t>Alertas de seguimiento</t>
        </is>
      </c>
      <c r="B10" s="30">
        <f>COUNTIF(Cartera!$AC$5:$AC$204,"Acción vencida")+COUNTIF(Cartera!$AC$5:$AC$204,"Sin contacto")</f>
        <v/>
      </c>
      <c r="F10" s="29">
        <f>IFERROR(INDEX(Cartera!$A$5:$A$204,MATCH(LARGE(Cartera!$AE$5:$AE$204,6),Cartera!$AE$5:$AE$204,0)),"")</f>
        <v/>
      </c>
      <c r="G10" s="31">
        <f>IFERROR(INDEX(Cartera!$X$5:$X$204,MATCH(LARGE(Cartera!$AE$5:$AE$204,6),Cartera!$AE$5:$AE$204,0)),"")</f>
        <v/>
      </c>
      <c r="H10" s="29">
        <f>IFERROR(INDEX(Cartera!$Q$5:$Q$204,MATCH(LARGE(Cartera!$AE$5:$AE$204,6),Cartera!$AE$5:$AE$204,0)),"")</f>
        <v/>
      </c>
    </row>
    <row r="11">
      <c r="A11" s="29" t="inlineStr">
        <is>
          <t>Datos completos (promedio)</t>
        </is>
      </c>
      <c r="B11" s="33">
        <f>IFERROR(AVERAGE(Cartera!$AD$5:$AD$204),0)</f>
        <v/>
      </c>
      <c r="F11" s="29">
        <f>IFERROR(INDEX(Cartera!$A$5:$A$204,MATCH(LARGE(Cartera!$AE$5:$AE$204,7),Cartera!$AE$5:$AE$204,0)),"")</f>
        <v/>
      </c>
      <c r="G11" s="31">
        <f>IFERROR(INDEX(Cartera!$X$5:$X$204,MATCH(LARGE(Cartera!$AE$5:$AE$204,7),Cartera!$AE$5:$AE$204,0)),"")</f>
        <v/>
      </c>
      <c r="H11" s="29">
        <f>IFERROR(INDEX(Cartera!$Q$5:$Q$204,MATCH(LARGE(Cartera!$AE$5:$AE$204,7),Cartera!$AE$5:$AE$204,0)),"")</f>
        <v/>
      </c>
    </row>
    <row r="12">
      <c r="F12" s="29">
        <f>IFERROR(INDEX(Cartera!$A$5:$A$204,MATCH(LARGE(Cartera!$AE$5:$AE$204,8),Cartera!$AE$5:$AE$204,0)),"")</f>
        <v/>
      </c>
      <c r="G12" s="31">
        <f>IFERROR(INDEX(Cartera!$X$5:$X$204,MATCH(LARGE(Cartera!$AE$5:$AE$204,8),Cartera!$AE$5:$AE$204,0)),"")</f>
        <v/>
      </c>
      <c r="H12" s="29">
        <f>IFERROR(INDEX(Cartera!$Q$5:$Q$204,MATCH(LARGE(Cartera!$AE$5:$AE$204,8),Cartera!$AE$5:$AE$204,0)),"")</f>
        <v/>
      </c>
    </row>
    <row r="13" ht="30" customHeight="1">
      <c r="A13" s="34">
        <f>IF(B5=0,"Agrega tus empresas en «Cartera».",IF(B11&lt;0.7,"A tu cartera le faltan datos de mercado y de contacto ("&amp;TEXT(1-B11,"0%")&amp;" vacío). Top Online los tiene listos para 100,000 empresas: pruébalo gratis.","Tu cartera está bien documentada. Con Top Online encuentras más empresas como las de prioridad A."))</f>
        <v/>
      </c>
      <c r="F13" s="29">
        <f>IFERROR(INDEX(Cartera!$A$5:$A$204,MATCH(LARGE(Cartera!$AE$5:$AE$204,9),Cartera!$AE$5:$AE$204,0)),"")</f>
        <v/>
      </c>
      <c r="G13" s="31">
        <f>IFERROR(INDEX(Cartera!$X$5:$X$204,MATCH(LARGE(Cartera!$AE$5:$AE$204,9),Cartera!$AE$5:$AE$204,0)),"")</f>
        <v/>
      </c>
      <c r="H13" s="29">
        <f>IFERROR(INDEX(Cartera!$Q$5:$Q$204,MATCH(LARGE(Cartera!$AE$5:$AE$204,9),Cartera!$AE$5:$AE$204,0)),"")</f>
        <v/>
      </c>
    </row>
    <row r="14">
      <c r="F14" s="29">
        <f>IFERROR(INDEX(Cartera!$A$5:$A$204,MATCH(LARGE(Cartera!$AE$5:$AE$204,10),Cartera!$AE$5:$AE$204,0)),"")</f>
        <v/>
      </c>
      <c r="G14" s="31">
        <f>IFERROR(INDEX(Cartera!$X$5:$X$204,MATCH(LARGE(Cartera!$AE$5:$AE$204,10),Cartera!$AE$5:$AE$204,0)),"")</f>
        <v/>
      </c>
      <c r="H14" s="29">
        <f>IFERROR(INDEX(Cartera!$Q$5:$Q$204,MATCH(LARGE(Cartera!$AE$5:$AE$204,10),Cartera!$AE$5:$AE$204,0)),"")</f>
        <v/>
      </c>
    </row>
    <row r="15">
      <c r="A15" s="35" t="inlineStr">
        <is>
          <t>Probar Top Online gratis →</t>
        </is>
      </c>
    </row>
    <row r="17">
      <c r="A17" s="17" t="inlineStr">
        <is>
          <t>Etapa</t>
        </is>
      </c>
      <c r="B17" s="17" t="inlineStr">
        <is>
          <t>Cuentas</t>
        </is>
      </c>
      <c r="C17" s="17" t="inlineStr">
        <is>
          <t>Monto (S/)</t>
        </is>
      </c>
      <c r="D17" s="17" t="inlineStr">
        <is>
          <t>Ponderado (S/)</t>
        </is>
      </c>
    </row>
    <row r="18">
      <c r="A18" s="29" t="inlineStr">
        <is>
          <t>Prospecto</t>
        </is>
      </c>
      <c r="B18" s="29">
        <f>COUNTIF(Cartera!$Q$5:$Q$204,A18)</f>
        <v/>
      </c>
      <c r="C18" s="36">
        <f>SUMIF(Cartera!$Q$5:$Q$204,A18,Cartera!$R$5:$R$204)</f>
        <v/>
      </c>
      <c r="D18" s="36">
        <f>SUMIF(Cartera!$Q$5:$Q$204,A18,Cartera!$AA$5:$AA$204)</f>
        <v/>
      </c>
    </row>
    <row r="19">
      <c r="A19" s="29" t="inlineStr">
        <is>
          <t>Contactado</t>
        </is>
      </c>
      <c r="B19" s="29">
        <f>COUNTIF(Cartera!$Q$5:$Q$204,A19)</f>
        <v/>
      </c>
      <c r="C19" s="36">
        <f>SUMIF(Cartera!$Q$5:$Q$204,A19,Cartera!$R$5:$R$204)</f>
        <v/>
      </c>
      <c r="D19" s="36">
        <f>SUMIF(Cartera!$Q$5:$Q$204,A19,Cartera!$AA$5:$AA$204)</f>
        <v/>
      </c>
    </row>
    <row r="20">
      <c r="A20" s="29" t="inlineStr">
        <is>
          <t>Reunión</t>
        </is>
      </c>
      <c r="B20" s="29">
        <f>COUNTIF(Cartera!$Q$5:$Q$204,A20)</f>
        <v/>
      </c>
      <c r="C20" s="36">
        <f>SUMIF(Cartera!$Q$5:$Q$204,A20,Cartera!$R$5:$R$204)</f>
        <v/>
      </c>
      <c r="D20" s="36">
        <f>SUMIF(Cartera!$Q$5:$Q$204,A20,Cartera!$AA$5:$AA$204)</f>
        <v/>
      </c>
    </row>
    <row r="21">
      <c r="A21" s="29" t="inlineStr">
        <is>
          <t>Propuesta</t>
        </is>
      </c>
      <c r="B21" s="29">
        <f>COUNTIF(Cartera!$Q$5:$Q$204,A21)</f>
        <v/>
      </c>
      <c r="C21" s="36">
        <f>SUMIF(Cartera!$Q$5:$Q$204,A21,Cartera!$R$5:$R$204)</f>
        <v/>
      </c>
      <c r="D21" s="36">
        <f>SUMIF(Cartera!$Q$5:$Q$204,A21,Cartera!$AA$5:$AA$204)</f>
        <v/>
      </c>
    </row>
    <row r="22">
      <c r="A22" s="29" t="inlineStr">
        <is>
          <t>Negociación</t>
        </is>
      </c>
      <c r="B22" s="29">
        <f>COUNTIF(Cartera!$Q$5:$Q$204,A22)</f>
        <v/>
      </c>
      <c r="C22" s="36">
        <f>SUMIF(Cartera!$Q$5:$Q$204,A22,Cartera!$R$5:$R$204)</f>
        <v/>
      </c>
      <c r="D22" s="36">
        <f>SUMIF(Cartera!$Q$5:$Q$204,A22,Cartera!$AA$5:$AA$204)</f>
        <v/>
      </c>
    </row>
    <row r="23">
      <c r="A23" s="29" t="inlineStr">
        <is>
          <t>Ganado</t>
        </is>
      </c>
      <c r="B23" s="29">
        <f>COUNTIF(Cartera!$Q$5:$Q$204,A23)</f>
        <v/>
      </c>
      <c r="C23" s="36">
        <f>SUMIF(Cartera!$Q$5:$Q$204,A23,Cartera!$R$5:$R$204)</f>
        <v/>
      </c>
      <c r="D23" s="36">
        <f>SUMIF(Cartera!$Q$5:$Q$204,A23,Cartera!$AA$5:$AA$204)</f>
        <v/>
      </c>
    </row>
    <row r="24">
      <c r="A24" s="29" t="inlineStr">
        <is>
          <t>Perdido</t>
        </is>
      </c>
      <c r="B24" s="29">
        <f>COUNTIF(Cartera!$Q$5:$Q$204,A24)</f>
        <v/>
      </c>
      <c r="C24" s="36">
        <f>SUMIF(Cartera!$Q$5:$Q$204,A24,Cartera!$R$5:$R$204)</f>
        <v/>
      </c>
      <c r="D24" s="36">
        <f>SUMIF(Cartera!$Q$5:$Q$204,A24,Cartera!$AA$5:$AA$204)</f>
        <v/>
      </c>
    </row>
    <row r="26">
      <c r="A26" s="17" t="inlineStr">
        <is>
          <t>Prioridad</t>
        </is>
      </c>
      <c r="B26" s="17" t="inlineStr">
        <is>
          <t>Cuentas</t>
        </is>
      </c>
      <c r="C26" s="17" t="inlineStr">
        <is>
          <t>Monto (S/)</t>
        </is>
      </c>
    </row>
    <row r="27">
      <c r="A27" s="6" t="inlineStr">
        <is>
          <t>A</t>
        </is>
      </c>
      <c r="B27" s="29">
        <f>COUNTIF(Cartera!$Y$5:$Y$204,A27)</f>
        <v/>
      </c>
      <c r="C27" s="36">
        <f>SUMIF(Cartera!$Y$5:$Y$204,A27,Cartera!$R$5:$R$204)</f>
        <v/>
      </c>
    </row>
    <row r="28">
      <c r="A28" s="6" t="inlineStr">
        <is>
          <t>B</t>
        </is>
      </c>
      <c r="B28" s="29">
        <f>COUNTIF(Cartera!$Y$5:$Y$204,A28)</f>
        <v/>
      </c>
      <c r="C28" s="36">
        <f>SUMIF(Cartera!$Y$5:$Y$204,A28,Cartera!$R$5:$R$204)</f>
        <v/>
      </c>
    </row>
    <row r="29">
      <c r="A29" s="6" t="inlineStr">
        <is>
          <t>C</t>
        </is>
      </c>
      <c r="B29" s="29">
        <f>COUNTIF(Cartera!$Y$5:$Y$204,A29)</f>
        <v/>
      </c>
      <c r="C29" s="36">
        <f>SUMIF(Cartera!$Y$5:$Y$204,A29,Cartera!$R$5:$R$204)</f>
        <v/>
      </c>
    </row>
    <row r="31">
      <c r="A31" s="17" t="inlineStr">
        <is>
          <t>Sector</t>
        </is>
      </c>
      <c r="B31" s="17" t="inlineStr">
        <is>
          <t>Cuentas</t>
        </is>
      </c>
      <c r="C31" s="17" t="inlineStr">
        <is>
          <t>Monto (S/)</t>
        </is>
      </c>
      <c r="D31" s="17" t="inlineStr">
        <is>
          <t>Puntaje promedio</t>
        </is>
      </c>
    </row>
    <row r="32">
      <c r="A32" s="29" t="inlineStr">
        <is>
          <t>Agroindustria</t>
        </is>
      </c>
      <c r="B32" s="29">
        <f>COUNTIF(Cartera!$C$5:$C$204,A32)</f>
        <v/>
      </c>
      <c r="C32" s="36">
        <f>SUMIF(Cartera!$C$5:$C$204,A32,Cartera!$R$5:$R$204)</f>
        <v/>
      </c>
      <c r="D32" s="37">
        <f>IFERROR(AVERAGEIF(Cartera!$C$5:$C$204,A32,Cartera!$X$5:$X$204),"")</f>
        <v/>
      </c>
    </row>
    <row r="33">
      <c r="A33" s="29" t="inlineStr">
        <is>
          <t>Banca y finanzas</t>
        </is>
      </c>
      <c r="B33" s="29">
        <f>COUNTIF(Cartera!$C$5:$C$204,A33)</f>
        <v/>
      </c>
      <c r="C33" s="36">
        <f>SUMIF(Cartera!$C$5:$C$204,A33,Cartera!$R$5:$R$204)</f>
        <v/>
      </c>
      <c r="D33" s="37">
        <f>IFERROR(AVERAGEIF(Cartera!$C$5:$C$204,A33,Cartera!$X$5:$X$204),"")</f>
        <v/>
      </c>
    </row>
    <row r="34">
      <c r="A34" s="29" t="inlineStr">
        <is>
          <t>Comercio mayorista</t>
        </is>
      </c>
      <c r="B34" s="29">
        <f>COUNTIF(Cartera!$C$5:$C$204,A34)</f>
        <v/>
      </c>
      <c r="C34" s="36">
        <f>SUMIF(Cartera!$C$5:$C$204,A34,Cartera!$R$5:$R$204)</f>
        <v/>
      </c>
      <c r="D34" s="37">
        <f>IFERROR(AVERAGEIF(Cartera!$C$5:$C$204,A34,Cartera!$X$5:$X$204),"")</f>
        <v/>
      </c>
    </row>
    <row r="35">
      <c r="A35" s="29" t="inlineStr">
        <is>
          <t>Comercio minorista</t>
        </is>
      </c>
      <c r="B35" s="29">
        <f>COUNTIF(Cartera!$C$5:$C$204,A35)</f>
        <v/>
      </c>
      <c r="C35" s="36">
        <f>SUMIF(Cartera!$C$5:$C$204,A35,Cartera!$R$5:$R$204)</f>
        <v/>
      </c>
      <c r="D35" s="37">
        <f>IFERROR(AVERAGEIF(Cartera!$C$5:$C$204,A35,Cartera!$X$5:$X$204),"")</f>
        <v/>
      </c>
    </row>
    <row r="36">
      <c r="A36" s="29" t="inlineStr">
        <is>
          <t>Construcción e inmobiliaria</t>
        </is>
      </c>
      <c r="B36" s="29">
        <f>COUNTIF(Cartera!$C$5:$C$204,A36)</f>
        <v/>
      </c>
      <c r="C36" s="36">
        <f>SUMIF(Cartera!$C$5:$C$204,A36,Cartera!$R$5:$R$204)</f>
        <v/>
      </c>
      <c r="D36" s="37">
        <f>IFERROR(AVERAGEIF(Cartera!$C$5:$C$204,A36,Cartera!$X$5:$X$204),"")</f>
        <v/>
      </c>
    </row>
    <row r="37">
      <c r="A37" s="29" t="inlineStr">
        <is>
          <t>Educación</t>
        </is>
      </c>
      <c r="B37" s="29">
        <f>COUNTIF(Cartera!$C$5:$C$204,A37)</f>
        <v/>
      </c>
      <c r="C37" s="36">
        <f>SUMIF(Cartera!$C$5:$C$204,A37,Cartera!$R$5:$R$204)</f>
        <v/>
      </c>
      <c r="D37" s="37">
        <f>IFERROR(AVERAGEIF(Cartera!$C$5:$C$204,A37,Cartera!$X$5:$X$204),"")</f>
        <v/>
      </c>
    </row>
    <row r="38">
      <c r="A38" s="29" t="inlineStr">
        <is>
          <t>Energía y electricidad</t>
        </is>
      </c>
      <c r="B38" s="29">
        <f>COUNTIF(Cartera!$C$5:$C$204,A38)</f>
        <v/>
      </c>
      <c r="C38" s="36">
        <f>SUMIF(Cartera!$C$5:$C$204,A38,Cartera!$R$5:$R$204)</f>
        <v/>
      </c>
      <c r="D38" s="37">
        <f>IFERROR(AVERAGEIF(Cartera!$C$5:$C$204,A38,Cartera!$X$5:$X$204),"")</f>
        <v/>
      </c>
    </row>
    <row r="39">
      <c r="A39" s="29" t="inlineStr">
        <is>
          <t>Hidrocarburos</t>
        </is>
      </c>
      <c r="B39" s="29">
        <f>COUNTIF(Cartera!$C$5:$C$204,A39)</f>
        <v/>
      </c>
      <c r="C39" s="36">
        <f>SUMIF(Cartera!$C$5:$C$204,A39,Cartera!$R$5:$R$204)</f>
        <v/>
      </c>
      <c r="D39" s="37">
        <f>IFERROR(AVERAGEIF(Cartera!$C$5:$C$204,A39,Cartera!$X$5:$X$204),"")</f>
        <v/>
      </c>
    </row>
    <row r="40">
      <c r="A40" s="29" t="inlineStr">
        <is>
          <t>Industria manufacturera</t>
        </is>
      </c>
      <c r="B40" s="29">
        <f>COUNTIF(Cartera!$C$5:$C$204,A40)</f>
        <v/>
      </c>
      <c r="C40" s="36">
        <f>SUMIF(Cartera!$C$5:$C$204,A40,Cartera!$R$5:$R$204)</f>
        <v/>
      </c>
      <c r="D40" s="37">
        <f>IFERROR(AVERAGEIF(Cartera!$C$5:$C$204,A40,Cartera!$X$5:$X$204),"")</f>
        <v/>
      </c>
    </row>
    <row r="41">
      <c r="A41" s="29" t="inlineStr">
        <is>
          <t>Logística y transporte</t>
        </is>
      </c>
      <c r="B41" s="29">
        <f>COUNTIF(Cartera!$C$5:$C$204,A41)</f>
        <v/>
      </c>
      <c r="C41" s="36">
        <f>SUMIF(Cartera!$C$5:$C$204,A41,Cartera!$R$5:$R$204)</f>
        <v/>
      </c>
      <c r="D41" s="37">
        <f>IFERROR(AVERAGEIF(Cartera!$C$5:$C$204,A41,Cartera!$X$5:$X$204),"")</f>
        <v/>
      </c>
    </row>
    <row r="42">
      <c r="A42" s="29" t="inlineStr">
        <is>
          <t>Minería</t>
        </is>
      </c>
      <c r="B42" s="29">
        <f>COUNTIF(Cartera!$C$5:$C$204,A42)</f>
        <v/>
      </c>
      <c r="C42" s="36">
        <f>SUMIF(Cartera!$C$5:$C$204,A42,Cartera!$R$5:$R$204)</f>
        <v/>
      </c>
      <c r="D42" s="37">
        <f>IFERROR(AVERAGEIF(Cartera!$C$5:$C$204,A42,Cartera!$X$5:$X$204),"")</f>
        <v/>
      </c>
    </row>
    <row r="43">
      <c r="A43" s="29" t="inlineStr">
        <is>
          <t>Pesca</t>
        </is>
      </c>
      <c r="B43" s="29">
        <f>COUNTIF(Cartera!$C$5:$C$204,A43)</f>
        <v/>
      </c>
      <c r="C43" s="36">
        <f>SUMIF(Cartera!$C$5:$C$204,A43,Cartera!$R$5:$R$204)</f>
        <v/>
      </c>
      <c r="D43" s="37">
        <f>IFERROR(AVERAGEIF(Cartera!$C$5:$C$204,A43,Cartera!$X$5:$X$204),"")</f>
        <v/>
      </c>
    </row>
    <row r="44">
      <c r="A44" s="29" t="inlineStr">
        <is>
          <t>Salud y farmacéutica</t>
        </is>
      </c>
      <c r="B44" s="29">
        <f>COUNTIF(Cartera!$C$5:$C$204,A44)</f>
        <v/>
      </c>
      <c r="C44" s="36">
        <f>SUMIF(Cartera!$C$5:$C$204,A44,Cartera!$R$5:$R$204)</f>
        <v/>
      </c>
      <c r="D44" s="37">
        <f>IFERROR(AVERAGEIF(Cartera!$C$5:$C$204,A44,Cartera!$X$5:$X$204),"")</f>
        <v/>
      </c>
    </row>
    <row r="45">
      <c r="A45" s="29" t="inlineStr">
        <is>
          <t>Seguros</t>
        </is>
      </c>
      <c r="B45" s="29">
        <f>COUNTIF(Cartera!$C$5:$C$204,A45)</f>
        <v/>
      </c>
      <c r="C45" s="36">
        <f>SUMIF(Cartera!$C$5:$C$204,A45,Cartera!$R$5:$R$204)</f>
        <v/>
      </c>
      <c r="D45" s="37">
        <f>IFERROR(AVERAGEIF(Cartera!$C$5:$C$204,A45,Cartera!$X$5:$X$204),"")</f>
        <v/>
      </c>
    </row>
    <row r="46">
      <c r="A46" s="29" t="inlineStr">
        <is>
          <t>Servicios profesionales</t>
        </is>
      </c>
      <c r="B46" s="29">
        <f>COUNTIF(Cartera!$C$5:$C$204,A46)</f>
        <v/>
      </c>
      <c r="C46" s="36">
        <f>SUMIF(Cartera!$C$5:$C$204,A46,Cartera!$R$5:$R$204)</f>
        <v/>
      </c>
      <c r="D46" s="37">
        <f>IFERROR(AVERAGEIF(Cartera!$C$5:$C$204,A46,Cartera!$X$5:$X$204),"")</f>
        <v/>
      </c>
    </row>
    <row r="47">
      <c r="A47" s="29" t="inlineStr">
        <is>
          <t>Tecnología y telecomunicaciones</t>
        </is>
      </c>
      <c r="B47" s="29">
        <f>COUNTIF(Cartera!$C$5:$C$204,A47)</f>
        <v/>
      </c>
      <c r="C47" s="36">
        <f>SUMIF(Cartera!$C$5:$C$204,A47,Cartera!$R$5:$R$204)</f>
        <v/>
      </c>
      <c r="D47" s="37">
        <f>IFERROR(AVERAGEIF(Cartera!$C$5:$C$204,A47,Cartera!$X$5:$X$204),"")</f>
        <v/>
      </c>
    </row>
    <row r="48">
      <c r="A48" s="29" t="inlineStr">
        <is>
          <t>Turismo y gastronomía</t>
        </is>
      </c>
      <c r="B48" s="29">
        <f>COUNTIF(Cartera!$C$5:$C$204,A48)</f>
        <v/>
      </c>
      <c r="C48" s="36">
        <f>SUMIF(Cartera!$C$5:$C$204,A48,Cartera!$R$5:$R$204)</f>
        <v/>
      </c>
      <c r="D48" s="37">
        <f>IFERROR(AVERAGEIF(Cartera!$C$5:$C$204,A48,Cartera!$X$5:$X$204),"")</f>
        <v/>
      </c>
    </row>
    <row r="49">
      <c r="A49" s="29" t="inlineStr">
        <is>
          <t>Sector público</t>
        </is>
      </c>
      <c r="B49" s="29">
        <f>COUNTIF(Cartera!$C$5:$C$204,A49)</f>
        <v/>
      </c>
      <c r="C49" s="36">
        <f>SUMIF(Cartera!$C$5:$C$204,A49,Cartera!$R$5:$R$204)</f>
        <v/>
      </c>
      <c r="D49" s="37">
        <f>IFERROR(AVERAGEIF(Cartera!$C$5:$C$204,A49,Cartera!$X$5:$X$204),"")</f>
        <v/>
      </c>
    </row>
    <row r="50">
      <c r="A50" s="29" t="inlineStr">
        <is>
          <t>Otros</t>
        </is>
      </c>
      <c r="B50" s="29">
        <f>COUNTIF(Cartera!$C$5:$C$204,A50)</f>
        <v/>
      </c>
      <c r="C50" s="36">
        <f>SUMIF(Cartera!$C$5:$C$204,A50,Cartera!$R$5:$R$204)</f>
        <v/>
      </c>
      <c r="D50" s="37">
        <f>IFERROR(AVERAGEIF(Cartera!$C$5:$C$204,A50,Cartera!$X$5:$X$204),"")</f>
        <v/>
      </c>
    </row>
  </sheetData>
  <mergeCells count="1">
    <mergeCell ref="A13:D14"/>
  </mergeCells>
  <hyperlinks>
    <hyperlink xmlns:r="http://schemas.openxmlformats.org/officeDocument/2006/relationships" ref="A15" r:id="rId1"/>
  </hyperlinks>
  <pageMargins left="0.75" right="0.75" top="1" bottom="1" header="0.5" footer="0.5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FF7F2A"/>
    <outlinePr summaryBelow="1" summaryRight="1"/>
    <pageSetUpPr/>
  </sheetPr>
  <dimension ref="A1:J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3" customWidth="1" min="3" max="3"/>
    <col width="22" customWidth="1" min="4" max="4"/>
    <col width="12" customWidth="1" min="5" max="5"/>
    <col width="3" customWidth="1" min="6" max="6"/>
    <col width="22" customWidth="1" min="7" max="7"/>
    <col width="12" customWidth="1" min="8" max="8"/>
    <col width="3" customWidth="1" min="9" max="9"/>
    <col width="22" customWidth="1" min="10" max="10"/>
  </cols>
  <sheetData>
    <row r="1">
      <c r="A1" s="13" t="inlineStr">
        <is>
          <t>Mi cliente ideal</t>
        </is>
      </c>
    </row>
    <row r="2">
      <c r="A2" s="14" t="inlineStr">
        <is>
          <t>Define a quién quieres venderle. Las celdas amarillas se pueden cambiar: el puntaje de cada empresa en «Cartera» se recalcula solo.</t>
        </is>
      </c>
    </row>
    <row r="4">
      <c r="A4" s="17" t="inlineStr">
        <is>
          <t>Sector</t>
        </is>
      </c>
      <c r="B4" s="18" t="inlineStr">
        <is>
          <t>¿Objetivo?</t>
        </is>
      </c>
      <c r="D4" s="17" t="inlineStr">
        <is>
          <t>Región</t>
        </is>
      </c>
      <c r="E4" s="18" t="inlineStr">
        <is>
          <t>¿Objetivo?</t>
        </is>
      </c>
      <c r="G4" s="17" t="inlineStr">
        <is>
          <t>Puntos por criterio (máx. 100)</t>
        </is>
      </c>
      <c r="H4" s="18" t="inlineStr">
        <is>
          <t>Valor</t>
        </is>
      </c>
    </row>
    <row r="5">
      <c r="A5" s="29" t="inlineStr">
        <is>
          <t>Agroindustria</t>
        </is>
      </c>
      <c r="B5" s="38" t="inlineStr">
        <is>
          <t>Sí</t>
        </is>
      </c>
      <c r="D5" s="29" t="inlineStr">
        <is>
          <t>Amazonas</t>
        </is>
      </c>
      <c r="E5" s="38" t="inlineStr">
        <is>
          <t>No</t>
        </is>
      </c>
      <c r="G5" s="29" t="inlineStr">
        <is>
          <t>Sector objetivo</t>
        </is>
      </c>
      <c r="H5" s="39" t="n">
        <v>25</v>
      </c>
    </row>
    <row r="6">
      <c r="A6" s="29" t="inlineStr">
        <is>
          <t>Banca y finanzas</t>
        </is>
      </c>
      <c r="B6" s="38" t="inlineStr">
        <is>
          <t>No</t>
        </is>
      </c>
      <c r="D6" s="29" t="inlineStr">
        <is>
          <t>Áncash</t>
        </is>
      </c>
      <c r="E6" s="38" t="inlineStr">
        <is>
          <t>No</t>
        </is>
      </c>
      <c r="G6" s="29" t="inlineStr">
        <is>
          <t>Región objetivo</t>
        </is>
      </c>
      <c r="H6" s="39" t="n">
        <v>15</v>
      </c>
    </row>
    <row r="7">
      <c r="A7" s="29" t="inlineStr">
        <is>
          <t>Comercio mayorista</t>
        </is>
      </c>
      <c r="B7" s="38" t="inlineStr">
        <is>
          <t>No</t>
        </is>
      </c>
      <c r="D7" s="29" t="inlineStr">
        <is>
          <t>Apurímac</t>
        </is>
      </c>
      <c r="E7" s="38" t="inlineStr">
        <is>
          <t>No</t>
        </is>
      </c>
      <c r="G7" s="29" t="inlineStr">
        <is>
          <t>Comercio exterior (exporta o importa)</t>
        </is>
      </c>
      <c r="H7" s="39" t="n">
        <v>10</v>
      </c>
    </row>
    <row r="8">
      <c r="A8" s="29" t="inlineStr">
        <is>
          <t>Comercio minorista</t>
        </is>
      </c>
      <c r="B8" s="38" t="inlineStr">
        <is>
          <t>No</t>
        </is>
      </c>
      <c r="D8" s="29" t="inlineStr">
        <is>
          <t>Arequipa</t>
        </is>
      </c>
      <c r="E8" s="38" t="inlineStr">
        <is>
          <t>Sí</t>
        </is>
      </c>
      <c r="G8" s="29" t="inlineStr">
        <is>
          <t>Vende al Estado</t>
        </is>
      </c>
      <c r="H8" s="39" t="n">
        <v>5</v>
      </c>
    </row>
    <row r="9">
      <c r="A9" s="29" t="inlineStr">
        <is>
          <t>Construcción e inmobiliaria</t>
        </is>
      </c>
      <c r="B9" s="38" t="inlineStr">
        <is>
          <t>Sí</t>
        </is>
      </c>
      <c r="D9" s="29" t="inlineStr">
        <is>
          <t>Ayacucho</t>
        </is>
      </c>
      <c r="E9" s="38" t="inlineStr">
        <is>
          <t>No</t>
        </is>
      </c>
    </row>
    <row r="10">
      <c r="A10" s="29" t="inlineStr">
        <is>
          <t>Educación</t>
        </is>
      </c>
      <c r="B10" s="38" t="inlineStr">
        <is>
          <t>No</t>
        </is>
      </c>
      <c r="D10" s="29" t="inlineStr">
        <is>
          <t>Cajamarca</t>
        </is>
      </c>
      <c r="E10" s="38" t="inlineStr">
        <is>
          <t>No</t>
        </is>
      </c>
      <c r="G10" s="17" t="inlineStr">
        <is>
          <t>Puntos por tamaño</t>
        </is>
      </c>
      <c r="H10" s="18" t="inlineStr">
        <is>
          <t>Valor</t>
        </is>
      </c>
    </row>
    <row r="11">
      <c r="A11" s="29" t="inlineStr">
        <is>
          <t>Energía y electricidad</t>
        </is>
      </c>
      <c r="B11" s="38" t="inlineStr">
        <is>
          <t>No</t>
        </is>
      </c>
      <c r="D11" s="29" t="inlineStr">
        <is>
          <t>Callao</t>
        </is>
      </c>
      <c r="E11" s="38" t="inlineStr">
        <is>
          <t>Sí</t>
        </is>
      </c>
      <c r="G11" s="29" t="inlineStr">
        <is>
          <t>Grande</t>
        </is>
      </c>
      <c r="H11" s="39" t="n">
        <v>25</v>
      </c>
    </row>
    <row r="12">
      <c r="A12" s="29" t="inlineStr">
        <is>
          <t>Hidrocarburos</t>
        </is>
      </c>
      <c r="B12" s="38" t="inlineStr">
        <is>
          <t>No</t>
        </is>
      </c>
      <c r="D12" s="29" t="inlineStr">
        <is>
          <t>Cusco</t>
        </is>
      </c>
      <c r="E12" s="38" t="inlineStr">
        <is>
          <t>No</t>
        </is>
      </c>
      <c r="G12" s="29" t="inlineStr">
        <is>
          <t>Mediana</t>
        </is>
      </c>
      <c r="H12" s="39" t="n">
        <v>18</v>
      </c>
    </row>
    <row r="13">
      <c r="A13" s="29" t="inlineStr">
        <is>
          <t>Industria manufacturera</t>
        </is>
      </c>
      <c r="B13" s="38" t="inlineStr">
        <is>
          <t>Sí</t>
        </is>
      </c>
      <c r="D13" s="29" t="inlineStr">
        <is>
          <t>Huancavelica</t>
        </is>
      </c>
      <c r="E13" s="38" t="inlineStr">
        <is>
          <t>No</t>
        </is>
      </c>
      <c r="G13" s="29" t="inlineStr">
        <is>
          <t>Pequeña</t>
        </is>
      </c>
      <c r="H13" s="39" t="n">
        <v>10</v>
      </c>
    </row>
    <row r="14">
      <c r="A14" s="29" t="inlineStr">
        <is>
          <t>Logística y transporte</t>
        </is>
      </c>
      <c r="B14" s="38" t="inlineStr">
        <is>
          <t>No</t>
        </is>
      </c>
      <c r="D14" s="29" t="inlineStr">
        <is>
          <t>Huánuco</t>
        </is>
      </c>
      <c r="E14" s="38" t="inlineStr">
        <is>
          <t>No</t>
        </is>
      </c>
      <c r="G14" s="29" t="inlineStr">
        <is>
          <t>Micro</t>
        </is>
      </c>
      <c r="H14" s="39" t="n">
        <v>4</v>
      </c>
    </row>
    <row r="15">
      <c r="A15" s="29" t="inlineStr">
        <is>
          <t>Minería</t>
        </is>
      </c>
      <c r="B15" s="38" t="inlineStr">
        <is>
          <t>Sí</t>
        </is>
      </c>
      <c r="D15" s="29" t="inlineStr">
        <is>
          <t>Ica</t>
        </is>
      </c>
      <c r="E15" s="38" t="inlineStr">
        <is>
          <t>No</t>
        </is>
      </c>
    </row>
    <row r="16">
      <c r="A16" s="29" t="inlineStr">
        <is>
          <t>Pesca</t>
        </is>
      </c>
      <c r="B16" s="38" t="inlineStr">
        <is>
          <t>No</t>
        </is>
      </c>
      <c r="D16" s="29" t="inlineStr">
        <is>
          <t>Junín</t>
        </is>
      </c>
      <c r="E16" s="38" t="inlineStr">
        <is>
          <t>No</t>
        </is>
      </c>
      <c r="G16" s="17" t="inlineStr">
        <is>
          <t>Puntos por ranking Top (dato de Top Online)</t>
        </is>
      </c>
      <c r="H16" s="18" t="inlineStr">
        <is>
          <t>Valor</t>
        </is>
      </c>
    </row>
    <row r="17">
      <c r="A17" s="29" t="inlineStr">
        <is>
          <t>Salud y farmacéutica</t>
        </is>
      </c>
      <c r="B17" s="38" t="inlineStr">
        <is>
          <t>No</t>
        </is>
      </c>
      <c r="D17" s="29" t="inlineStr">
        <is>
          <t>La Libertad</t>
        </is>
      </c>
      <c r="E17" s="38" t="inlineStr">
        <is>
          <t>Sí</t>
        </is>
      </c>
      <c r="G17" s="29" t="inlineStr">
        <is>
          <t>Top 1,000</t>
        </is>
      </c>
      <c r="H17" s="39" t="n">
        <v>20</v>
      </c>
    </row>
    <row r="18">
      <c r="A18" s="29" t="inlineStr">
        <is>
          <t>Seguros</t>
        </is>
      </c>
      <c r="B18" s="38" t="inlineStr">
        <is>
          <t>No</t>
        </is>
      </c>
      <c r="D18" s="29" t="inlineStr">
        <is>
          <t>Lambayeque</t>
        </is>
      </c>
      <c r="E18" s="38" t="inlineStr">
        <is>
          <t>No</t>
        </is>
      </c>
      <c r="G18" s="29" t="inlineStr">
        <is>
          <t>Top 10,000</t>
        </is>
      </c>
      <c r="H18" s="39" t="n">
        <v>14</v>
      </c>
    </row>
    <row r="19">
      <c r="A19" s="29" t="inlineStr">
        <is>
          <t>Servicios profesionales</t>
        </is>
      </c>
      <c r="B19" s="38" t="inlineStr">
        <is>
          <t>No</t>
        </is>
      </c>
      <c r="D19" s="29" t="inlineStr">
        <is>
          <t>Lima</t>
        </is>
      </c>
      <c r="E19" s="38" t="inlineStr">
        <is>
          <t>Sí</t>
        </is>
      </c>
      <c r="G19" s="29" t="inlineStr">
        <is>
          <t>Top 100,000</t>
        </is>
      </c>
      <c r="H19" s="39" t="n">
        <v>8</v>
      </c>
    </row>
    <row r="20">
      <c r="A20" s="29" t="inlineStr">
        <is>
          <t>Tecnología y telecomunicaciones</t>
        </is>
      </c>
      <c r="B20" s="38" t="inlineStr">
        <is>
          <t>No</t>
        </is>
      </c>
      <c r="D20" s="29" t="inlineStr">
        <is>
          <t>Loreto</t>
        </is>
      </c>
      <c r="E20" s="38" t="inlineStr">
        <is>
          <t>No</t>
        </is>
      </c>
      <c r="G20" s="29" t="inlineStr">
        <is>
          <t>Fuera del Top</t>
        </is>
      </c>
      <c r="H20" s="39" t="n">
        <v>2</v>
      </c>
    </row>
    <row r="21">
      <c r="A21" s="29" t="inlineStr">
        <is>
          <t>Turismo y gastronomía</t>
        </is>
      </c>
      <c r="B21" s="38" t="inlineStr">
        <is>
          <t>No</t>
        </is>
      </c>
      <c r="D21" s="29" t="inlineStr">
        <is>
          <t>Madre de Dios</t>
        </is>
      </c>
      <c r="E21" s="38" t="inlineStr">
        <is>
          <t>No</t>
        </is>
      </c>
      <c r="G21" s="29" t="inlineStr">
        <is>
          <t>Sin ranking</t>
        </is>
      </c>
      <c r="H21" s="39" t="n">
        <v>0</v>
      </c>
    </row>
    <row r="22">
      <c r="A22" s="29" t="inlineStr">
        <is>
          <t>Sector público</t>
        </is>
      </c>
      <c r="B22" s="38" t="inlineStr">
        <is>
          <t>No</t>
        </is>
      </c>
      <c r="D22" s="29" t="inlineStr">
        <is>
          <t>Moquegua</t>
        </is>
      </c>
      <c r="E22" s="38" t="inlineStr">
        <is>
          <t>No</t>
        </is>
      </c>
    </row>
    <row r="23">
      <c r="A23" s="29" t="inlineStr">
        <is>
          <t>Otros</t>
        </is>
      </c>
      <c r="B23" s="38" t="inlineStr">
        <is>
          <t>No</t>
        </is>
      </c>
      <c r="D23" s="29" t="inlineStr">
        <is>
          <t>Pasco</t>
        </is>
      </c>
      <c r="E23" s="38" t="inlineStr">
        <is>
          <t>No</t>
        </is>
      </c>
      <c r="G23" s="17" t="inlineStr">
        <is>
          <t>Probabilidad de cierre por etapa</t>
        </is>
      </c>
      <c r="H23" s="18" t="inlineStr">
        <is>
          <t>Valor</t>
        </is>
      </c>
    </row>
    <row r="24">
      <c r="D24" s="29" t="inlineStr">
        <is>
          <t>Piura</t>
        </is>
      </c>
      <c r="E24" s="38" t="inlineStr">
        <is>
          <t>Sí</t>
        </is>
      </c>
      <c r="G24" s="29" t="inlineStr">
        <is>
          <t>Prospecto</t>
        </is>
      </c>
      <c r="H24" s="40" t="n">
        <v>0.05</v>
      </c>
    </row>
    <row r="25">
      <c r="D25" s="29" t="inlineStr">
        <is>
          <t>Puno</t>
        </is>
      </c>
      <c r="E25" s="38" t="inlineStr">
        <is>
          <t>No</t>
        </is>
      </c>
      <c r="G25" s="29" t="inlineStr">
        <is>
          <t>Contactado</t>
        </is>
      </c>
      <c r="H25" s="40" t="n">
        <v>0.15</v>
      </c>
    </row>
    <row r="26">
      <c r="D26" s="29" t="inlineStr">
        <is>
          <t>San Martín</t>
        </is>
      </c>
      <c r="E26" s="38" t="inlineStr">
        <is>
          <t>No</t>
        </is>
      </c>
      <c r="G26" s="29" t="inlineStr">
        <is>
          <t>Reunión</t>
        </is>
      </c>
      <c r="H26" s="40" t="n">
        <v>0.3</v>
      </c>
    </row>
    <row r="27">
      <c r="D27" s="29" t="inlineStr">
        <is>
          <t>Tacna</t>
        </is>
      </c>
      <c r="E27" s="38" t="inlineStr">
        <is>
          <t>No</t>
        </is>
      </c>
      <c r="G27" s="29" t="inlineStr">
        <is>
          <t>Propuesta</t>
        </is>
      </c>
      <c r="H27" s="40" t="n">
        <v>0.5</v>
      </c>
    </row>
    <row r="28">
      <c r="D28" s="29" t="inlineStr">
        <is>
          <t>Tumbes</t>
        </is>
      </c>
      <c r="E28" s="38" t="inlineStr">
        <is>
          <t>No</t>
        </is>
      </c>
      <c r="G28" s="29" t="inlineStr">
        <is>
          <t>Negociación</t>
        </is>
      </c>
      <c r="H28" s="40" t="n">
        <v>0.75</v>
      </c>
    </row>
    <row r="29">
      <c r="D29" s="29" t="inlineStr">
        <is>
          <t>Ucayali</t>
        </is>
      </c>
      <c r="E29" s="38" t="inlineStr">
        <is>
          <t>No</t>
        </is>
      </c>
      <c r="G29" s="29" t="inlineStr">
        <is>
          <t>Ganado</t>
        </is>
      </c>
      <c r="H29" s="40" t="n">
        <v>1</v>
      </c>
    </row>
    <row r="30">
      <c r="G30" s="29" t="inlineStr">
        <is>
          <t>Perdido</t>
        </is>
      </c>
      <c r="H30" s="40" t="n">
        <v>0</v>
      </c>
    </row>
    <row r="32">
      <c r="G32" s="17" t="inlineStr">
        <is>
          <t>Reglas de prioridad y seguimiento</t>
        </is>
      </c>
      <c r="H32" s="18" t="inlineStr">
        <is>
          <t>Valor</t>
        </is>
      </c>
    </row>
    <row r="33">
      <c r="G33" s="29" t="inlineStr">
        <is>
          <t>Prioridad A desde (puntos)</t>
        </is>
      </c>
      <c r="H33" s="39" t="n">
        <v>70</v>
      </c>
    </row>
    <row r="34">
      <c r="G34" s="29" t="inlineStr">
        <is>
          <t>Prioridad B desde (puntos)</t>
        </is>
      </c>
      <c r="H34" s="39" t="n">
        <v>45</v>
      </c>
    </row>
    <row r="35">
      <c r="G35" s="29" t="inlineStr">
        <is>
          <t>Máximo de días sin contacto</t>
        </is>
      </c>
      <c r="H35" s="39" t="n">
        <v>15</v>
      </c>
    </row>
    <row r="37">
      <c r="G37" s="41" t="inlineStr">
        <is>
          <t>Suma máxima: sector 25 + región 15 + tamaño 25 + ranking 20 + comercio exterior 10 + Estado 5 = 100. Si cambias los pesos, mantén ese total para que los umbrales A/B sigan teniendo sentido.</t>
        </is>
      </c>
    </row>
    <row r="38"/>
    <row r="39"/>
  </sheetData>
  <mergeCells count="1">
    <mergeCell ref="G37:J39"/>
  </mergeCells>
  <dataValidations count="1">
    <dataValidation sqref="B5:B23 E5:E29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8AAAD"/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>
      <c r="A1" s="17" t="inlineStr">
        <is>
          <t>Sectores</t>
        </is>
      </c>
      <c r="B1" s="17" t="inlineStr">
        <is>
          <t>Regiones</t>
        </is>
      </c>
      <c r="C1" s="17" t="inlineStr">
        <is>
          <t>Tamaños</t>
        </is>
      </c>
      <c r="D1" s="17" t="inlineStr">
        <is>
          <t>Etapas</t>
        </is>
      </c>
      <c r="E1" s="17" t="inlineStr">
        <is>
          <t>Cargos</t>
        </is>
      </c>
      <c r="F1" s="17" t="inlineStr">
        <is>
          <t>Fuentes</t>
        </is>
      </c>
      <c r="G1" s="17" t="inlineStr">
        <is>
          <t>Comercio exterior</t>
        </is>
      </c>
      <c r="H1" s="17" t="inlineStr">
        <is>
          <t>Sí / No</t>
        </is>
      </c>
      <c r="I1" s="17" t="inlineStr">
        <is>
          <t>Tramos de ranking</t>
        </is>
      </c>
    </row>
    <row r="2">
      <c r="A2" s="29" t="inlineStr">
        <is>
          <t>Agroindustria</t>
        </is>
      </c>
      <c r="B2" s="29" t="inlineStr">
        <is>
          <t>Amazonas</t>
        </is>
      </c>
      <c r="C2" s="29" t="inlineStr">
        <is>
          <t>Grande</t>
        </is>
      </c>
      <c r="D2" s="29" t="inlineStr">
        <is>
          <t>Prospecto</t>
        </is>
      </c>
      <c r="E2" s="29" t="inlineStr">
        <is>
          <t>Gerente general</t>
        </is>
      </c>
      <c r="F2" s="29" t="inlineStr">
        <is>
          <t>Top Online</t>
        </is>
      </c>
      <c r="G2" s="29" t="inlineStr">
        <is>
          <t>Exporta</t>
        </is>
      </c>
      <c r="H2" s="29" t="inlineStr">
        <is>
          <t>Sí</t>
        </is>
      </c>
      <c r="I2" s="29" t="inlineStr">
        <is>
          <t>Top 1,000</t>
        </is>
      </c>
    </row>
    <row r="3">
      <c r="A3" s="29" t="inlineStr">
        <is>
          <t>Banca y finanzas</t>
        </is>
      </c>
      <c r="B3" s="29" t="inlineStr">
        <is>
          <t>Áncash</t>
        </is>
      </c>
      <c r="C3" s="29" t="inlineStr">
        <is>
          <t>Mediana</t>
        </is>
      </c>
      <c r="D3" s="29" t="inlineStr">
        <is>
          <t>Contactado</t>
        </is>
      </c>
      <c r="E3" s="29" t="inlineStr">
        <is>
          <t>Gerente comercial</t>
        </is>
      </c>
      <c r="F3" s="29" t="inlineStr">
        <is>
          <t>Referido</t>
        </is>
      </c>
      <c r="G3" s="29" t="inlineStr">
        <is>
          <t>Importa</t>
        </is>
      </c>
      <c r="H3" s="29" t="inlineStr">
        <is>
          <t>No</t>
        </is>
      </c>
      <c r="I3" s="29" t="inlineStr">
        <is>
          <t>Top 10,000</t>
        </is>
      </c>
    </row>
    <row r="4">
      <c r="A4" s="29" t="inlineStr">
        <is>
          <t>Comercio mayorista</t>
        </is>
      </c>
      <c r="B4" s="29" t="inlineStr">
        <is>
          <t>Apurímac</t>
        </is>
      </c>
      <c r="C4" s="29" t="inlineStr">
        <is>
          <t>Pequeña</t>
        </is>
      </c>
      <c r="D4" s="29" t="inlineStr">
        <is>
          <t>Reunión</t>
        </is>
      </c>
      <c r="E4" s="29" t="inlineStr">
        <is>
          <t>Gerente de compras / logística</t>
        </is>
      </c>
      <c r="F4" s="29" t="inlineStr">
        <is>
          <t>Web / inbound</t>
        </is>
      </c>
      <c r="G4" s="29" t="inlineStr">
        <is>
          <t>Exporta e importa</t>
        </is>
      </c>
      <c r="I4" s="29" t="inlineStr">
        <is>
          <t>Top 100,000</t>
        </is>
      </c>
    </row>
    <row r="5">
      <c r="A5" s="29" t="inlineStr">
        <is>
          <t>Comercio minorista</t>
        </is>
      </c>
      <c r="B5" s="29" t="inlineStr">
        <is>
          <t>Arequipa</t>
        </is>
      </c>
      <c r="C5" s="29" t="inlineStr">
        <is>
          <t>Micro</t>
        </is>
      </c>
      <c r="D5" s="29" t="inlineStr">
        <is>
          <t>Propuesta</t>
        </is>
      </c>
      <c r="E5" s="29" t="inlineStr">
        <is>
          <t>Gerente de finanzas</t>
        </is>
      </c>
      <c r="F5" s="29" t="inlineStr">
        <is>
          <t>Evento</t>
        </is>
      </c>
      <c r="G5" s="29" t="inlineStr">
        <is>
          <t>No</t>
        </is>
      </c>
      <c r="I5" s="29" t="inlineStr">
        <is>
          <t>Fuera del Top</t>
        </is>
      </c>
    </row>
    <row r="6">
      <c r="A6" s="29" t="inlineStr">
        <is>
          <t>Construcción e inmobiliaria</t>
        </is>
      </c>
      <c r="B6" s="29" t="inlineStr">
        <is>
          <t>Ayacucho</t>
        </is>
      </c>
      <c r="D6" s="29" t="inlineStr">
        <is>
          <t>Negociación</t>
        </is>
      </c>
      <c r="E6" s="29" t="inlineStr">
        <is>
          <t>Gerente de marketing</t>
        </is>
      </c>
      <c r="F6" s="29" t="inlineStr">
        <is>
          <t>LinkedIn</t>
        </is>
      </c>
      <c r="I6" s="29" t="inlineStr">
        <is>
          <t>Sin ranking</t>
        </is>
      </c>
    </row>
    <row r="7">
      <c r="A7" s="29" t="inlineStr">
        <is>
          <t>Educación</t>
        </is>
      </c>
      <c r="B7" s="29" t="inlineStr">
        <is>
          <t>Cajamarca</t>
        </is>
      </c>
      <c r="D7" s="29" t="inlineStr">
        <is>
          <t>Ganado</t>
        </is>
      </c>
      <c r="E7" s="29" t="inlineStr">
        <is>
          <t>Gerente de operaciones</t>
        </is>
      </c>
      <c r="F7" s="29" t="inlineStr">
        <is>
          <t>Llamada en frío</t>
        </is>
      </c>
    </row>
    <row r="8">
      <c r="A8" s="29" t="inlineStr">
        <is>
          <t>Energía y electricidad</t>
        </is>
      </c>
      <c r="B8" s="29" t="inlineStr">
        <is>
          <t>Callao</t>
        </is>
      </c>
      <c r="D8" s="29" t="inlineStr">
        <is>
          <t>Perdido</t>
        </is>
      </c>
      <c r="E8" s="29" t="inlineStr">
        <is>
          <t>Gerente de TI</t>
        </is>
      </c>
      <c r="F8" s="29" t="inlineStr">
        <is>
          <t>Base propia</t>
        </is>
      </c>
    </row>
    <row r="9">
      <c r="A9" s="29" t="inlineStr">
        <is>
          <t>Hidrocarburos</t>
        </is>
      </c>
      <c r="B9" s="29" t="inlineStr">
        <is>
          <t>Cusco</t>
        </is>
      </c>
      <c r="E9" s="29" t="inlineStr">
        <is>
          <t>Gerente de RR. HH.</t>
        </is>
      </c>
      <c r="F9" s="29" t="inlineStr">
        <is>
          <t>Otro</t>
        </is>
      </c>
    </row>
    <row r="10">
      <c r="A10" s="29" t="inlineStr">
        <is>
          <t>Industria manufacturera</t>
        </is>
      </c>
      <c r="B10" s="29" t="inlineStr">
        <is>
          <t>Huancavelica</t>
        </is>
      </c>
      <c r="E10" s="29" t="inlineStr">
        <is>
          <t>Jefe de compras</t>
        </is>
      </c>
    </row>
    <row r="11">
      <c r="A11" s="29" t="inlineStr">
        <is>
          <t>Logística y transporte</t>
        </is>
      </c>
      <c r="B11" s="29" t="inlineStr">
        <is>
          <t>Huánuco</t>
        </is>
      </c>
      <c r="E11" s="29" t="inlineStr">
        <is>
          <t>Otro</t>
        </is>
      </c>
    </row>
    <row r="12">
      <c r="A12" s="29" t="inlineStr">
        <is>
          <t>Minería</t>
        </is>
      </c>
      <c r="B12" s="29" t="inlineStr">
        <is>
          <t>Ica</t>
        </is>
      </c>
    </row>
    <row r="13">
      <c r="A13" s="29" t="inlineStr">
        <is>
          <t>Pesca</t>
        </is>
      </c>
      <c r="B13" s="29" t="inlineStr">
        <is>
          <t>Junín</t>
        </is>
      </c>
    </row>
    <row r="14">
      <c r="A14" s="29" t="inlineStr">
        <is>
          <t>Salud y farmacéutica</t>
        </is>
      </c>
      <c r="B14" s="29" t="inlineStr">
        <is>
          <t>La Libertad</t>
        </is>
      </c>
    </row>
    <row r="15">
      <c r="A15" s="29" t="inlineStr">
        <is>
          <t>Seguros</t>
        </is>
      </c>
      <c r="B15" s="29" t="inlineStr">
        <is>
          <t>Lambayeque</t>
        </is>
      </c>
    </row>
    <row r="16">
      <c r="A16" s="29" t="inlineStr">
        <is>
          <t>Servicios profesionales</t>
        </is>
      </c>
      <c r="B16" s="29" t="inlineStr">
        <is>
          <t>Lima</t>
        </is>
      </c>
    </row>
    <row r="17">
      <c r="A17" s="29" t="inlineStr">
        <is>
          <t>Tecnología y telecomunicaciones</t>
        </is>
      </c>
      <c r="B17" s="29" t="inlineStr">
        <is>
          <t>Loreto</t>
        </is>
      </c>
    </row>
    <row r="18">
      <c r="A18" s="29" t="inlineStr">
        <is>
          <t>Turismo y gastronomía</t>
        </is>
      </c>
      <c r="B18" s="29" t="inlineStr">
        <is>
          <t>Madre de Dios</t>
        </is>
      </c>
    </row>
    <row r="19">
      <c r="A19" s="29" t="inlineStr">
        <is>
          <t>Sector público</t>
        </is>
      </c>
      <c r="B19" s="29" t="inlineStr">
        <is>
          <t>Moquegua</t>
        </is>
      </c>
    </row>
    <row r="20">
      <c r="A20" s="29" t="inlineStr">
        <is>
          <t>Otros</t>
        </is>
      </c>
      <c r="B20" s="29" t="inlineStr">
        <is>
          <t>Pasco</t>
        </is>
      </c>
    </row>
    <row r="21">
      <c r="B21" s="29" t="inlineStr">
        <is>
          <t>Piura</t>
        </is>
      </c>
    </row>
    <row r="22">
      <c r="B22" s="29" t="inlineStr">
        <is>
          <t>Puno</t>
        </is>
      </c>
    </row>
    <row r="23">
      <c r="B23" s="29" t="inlineStr">
        <is>
          <t>San Martín</t>
        </is>
      </c>
    </row>
    <row r="24">
      <c r="B24" s="29" t="inlineStr">
        <is>
          <t>Tacna</t>
        </is>
      </c>
    </row>
    <row r="25">
      <c r="B25" s="29" t="inlineStr">
        <is>
          <t>Tumbes</t>
        </is>
      </c>
    </row>
    <row r="26">
      <c r="B26" s="29" t="inlineStr">
        <is>
          <t>Ucayali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Peru Top Publications</dc:creator>
  <dc:title>Plantilla de cartera de clientes B2B</dc:title>
  <dcterms:created xsi:type="dcterms:W3CDTF">2026-10-18T15:16:58Z</dcterms:created>
  <dcterms:modified xsi:type="dcterms:W3CDTF">2026-10-18T15:16:59Z</dcterms:modified>
</cp:coreProperties>
</file>